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XY 2\Desktop\"/>
    </mc:Choice>
  </mc:AlternateContent>
  <xr:revisionPtr revIDLastSave="0" documentId="8_{D8390D67-D006-439E-A39E-CDBA273EF6B4}" xr6:coauthVersionLast="47" xr6:coauthVersionMax="47" xr10:uidLastSave="{00000000-0000-0000-0000-000000000000}"/>
  <bookViews>
    <workbookView xWindow="13410" yWindow="0" windowWidth="14685" windowHeight="15480" xr2:uid="{00000000-000D-0000-FFFF-FFFF00000000}"/>
  </bookViews>
  <sheets>
    <sheet name="SAŽETAK " sheetId="1" r:id="rId1"/>
    <sheet name="RAČUN PRIHODA I RASHODA" sheetId="7" r:id="rId2"/>
    <sheet name="Rashodi -funkcijska" sheetId="9" r:id="rId3"/>
    <sheet name="POSEBNI DIO" sheetId="15" r:id="rId4"/>
  </sheets>
  <definedNames>
    <definedName name="_xlnm.Print_Area" localSheetId="3">'POSEBNI DIO'!$A$1:$J$148</definedName>
    <definedName name="_xlnm.Print_Area" localSheetId="1">'RAČUN PRIHODA I RASHODA'!$A$1:$I$139</definedName>
    <definedName name="_xlnm.Print_Area" localSheetId="0">'SAŽETAK '!$A$1:$J$23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8" i="7" l="1"/>
  <c r="H118" i="7"/>
  <c r="F117" i="7"/>
  <c r="G117" i="7"/>
  <c r="F129" i="7"/>
  <c r="F128" i="7" s="1"/>
  <c r="I135" i="7"/>
  <c r="I134" i="7"/>
  <c r="G27" i="7"/>
  <c r="E27" i="7"/>
  <c r="E117" i="7"/>
  <c r="F73" i="7"/>
  <c r="G73" i="7"/>
  <c r="G68" i="7" s="1"/>
  <c r="E129" i="7"/>
  <c r="I43" i="7"/>
  <c r="E9" i="7"/>
  <c r="I23" i="1"/>
  <c r="J4" i="1"/>
  <c r="H7" i="1"/>
  <c r="G40" i="7" l="1"/>
  <c r="G42" i="7"/>
  <c r="G41" i="7" s="1"/>
  <c r="E42" i="7"/>
  <c r="E41" i="7" s="1"/>
  <c r="E40" i="7" s="1"/>
  <c r="I138" i="7"/>
  <c r="E137" i="7"/>
  <c r="E136" i="7" s="1"/>
  <c r="E139" i="7" s="1"/>
  <c r="G137" i="7"/>
  <c r="G136" i="7" s="1"/>
  <c r="F137" i="7"/>
  <c r="I125" i="7"/>
  <c r="I126" i="7"/>
  <c r="I130" i="7"/>
  <c r="I131" i="7"/>
  <c r="I132" i="7"/>
  <c r="I133" i="7"/>
  <c r="H126" i="7"/>
  <c r="H119" i="7"/>
  <c r="H120" i="7"/>
  <c r="H121" i="7"/>
  <c r="H122" i="7"/>
  <c r="H99" i="7"/>
  <c r="H102" i="7"/>
  <c r="H103" i="7"/>
  <c r="H104" i="7"/>
  <c r="H105" i="7"/>
  <c r="H106" i="7"/>
  <c r="H107" i="7"/>
  <c r="H109" i="7"/>
  <c r="H110" i="7"/>
  <c r="H111" i="7"/>
  <c r="H112" i="7"/>
  <c r="H113" i="7"/>
  <c r="H114" i="7"/>
  <c r="H115" i="7"/>
  <c r="H116" i="7"/>
  <c r="I97" i="7"/>
  <c r="I98" i="7"/>
  <c r="I99" i="7"/>
  <c r="I100" i="7"/>
  <c r="I102" i="7"/>
  <c r="I103" i="7"/>
  <c r="I104" i="7"/>
  <c r="I105" i="7"/>
  <c r="I106" i="7"/>
  <c r="I107" i="7"/>
  <c r="I109" i="7"/>
  <c r="I110" i="7"/>
  <c r="I111" i="7"/>
  <c r="I112" i="7"/>
  <c r="I113" i="7"/>
  <c r="I114" i="7"/>
  <c r="I115" i="7"/>
  <c r="I116" i="7"/>
  <c r="I119" i="7"/>
  <c r="I120" i="7"/>
  <c r="I121" i="7"/>
  <c r="I122" i="7"/>
  <c r="I88" i="7"/>
  <c r="I89" i="7"/>
  <c r="I92" i="7"/>
  <c r="I94" i="7"/>
  <c r="H89" i="7"/>
  <c r="H90" i="7"/>
  <c r="H92" i="7"/>
  <c r="H94" i="7"/>
  <c r="G129" i="7"/>
  <c r="G128" i="7" s="1"/>
  <c r="G124" i="7"/>
  <c r="G108" i="7"/>
  <c r="G101" i="7"/>
  <c r="E128" i="7"/>
  <c r="E127" i="7" s="1"/>
  <c r="E96" i="7"/>
  <c r="F124" i="7"/>
  <c r="F123" i="7" s="1"/>
  <c r="F108" i="7"/>
  <c r="F101" i="7"/>
  <c r="G87" i="7"/>
  <c r="G93" i="7"/>
  <c r="G91" i="7"/>
  <c r="F93" i="7"/>
  <c r="F91" i="7"/>
  <c r="E87" i="7"/>
  <c r="E93" i="7"/>
  <c r="E91" i="7"/>
  <c r="E124" i="7"/>
  <c r="E123" i="7" s="1"/>
  <c r="E108" i="7"/>
  <c r="E101" i="7"/>
  <c r="I67" i="7"/>
  <c r="G96" i="7"/>
  <c r="F96" i="7"/>
  <c r="F87" i="7"/>
  <c r="G82" i="7"/>
  <c r="G81" i="7" s="1"/>
  <c r="G80" i="7" s="1"/>
  <c r="G70" i="7"/>
  <c r="G66" i="7"/>
  <c r="G65" i="7" s="1"/>
  <c r="F66" i="7"/>
  <c r="F65" i="7" s="1"/>
  <c r="F82" i="7"/>
  <c r="F81" i="7" s="1"/>
  <c r="F80" i="7" s="1"/>
  <c r="F75" i="7" s="1"/>
  <c r="I57" i="7"/>
  <c r="I61" i="7"/>
  <c r="I62" i="7"/>
  <c r="I64" i="7"/>
  <c r="I71" i="7"/>
  <c r="I72" i="7"/>
  <c r="H61" i="7"/>
  <c r="H62" i="7"/>
  <c r="H64" i="7"/>
  <c r="G60" i="7"/>
  <c r="G63" i="7"/>
  <c r="F60" i="7"/>
  <c r="F63" i="7"/>
  <c r="F70" i="7"/>
  <c r="F69" i="7" s="1"/>
  <c r="E70" i="7"/>
  <c r="E69" i="7" s="1"/>
  <c r="E73" i="7"/>
  <c r="E60" i="7"/>
  <c r="E63" i="7"/>
  <c r="E56" i="7"/>
  <c r="F56" i="7"/>
  <c r="G56" i="7"/>
  <c r="G55" i="7" s="1"/>
  <c r="G51" i="7" s="1"/>
  <c r="H57" i="7"/>
  <c r="F42" i="7"/>
  <c r="F41" i="7" s="1"/>
  <c r="F40" i="7" s="1"/>
  <c r="F27" i="7"/>
  <c r="F26" i="7" s="1"/>
  <c r="G22" i="7"/>
  <c r="G25" i="7" s="1"/>
  <c r="F22" i="7"/>
  <c r="F25" i="7" s="1"/>
  <c r="I16" i="7"/>
  <c r="I20" i="7"/>
  <c r="F19" i="7"/>
  <c r="F18" i="7" s="1"/>
  <c r="F21" i="7" s="1"/>
  <c r="I12" i="7"/>
  <c r="H12" i="7"/>
  <c r="G11" i="7"/>
  <c r="F11" i="7"/>
  <c r="F10" i="7" s="1"/>
  <c r="F15" i="7"/>
  <c r="F14" i="7" s="1"/>
  <c r="F17" i="7" s="1"/>
  <c r="G86" i="7" l="1"/>
  <c r="G85" i="7" s="1"/>
  <c r="G59" i="7"/>
  <c r="G58" i="7" s="1"/>
  <c r="F95" i="7"/>
  <c r="F59" i="7"/>
  <c r="F58" i="7" s="1"/>
  <c r="F86" i="7"/>
  <c r="F68" i="7"/>
  <c r="I68" i="7" s="1"/>
  <c r="F136" i="7"/>
  <c r="F139" i="7" s="1"/>
  <c r="F127" i="7"/>
  <c r="F31" i="7"/>
  <c r="F33" i="7"/>
  <c r="F5" i="7" s="1"/>
  <c r="I137" i="7"/>
  <c r="G95" i="7"/>
  <c r="H91" i="7"/>
  <c r="I93" i="7"/>
  <c r="H129" i="7"/>
  <c r="H101" i="7"/>
  <c r="I91" i="7"/>
  <c r="H93" i="7"/>
  <c r="I108" i="7"/>
  <c r="I96" i="7"/>
  <c r="I87" i="7"/>
  <c r="I117" i="7"/>
  <c r="I101" i="7"/>
  <c r="I128" i="7"/>
  <c r="I124" i="7"/>
  <c r="H108" i="7"/>
  <c r="I129" i="7"/>
  <c r="E86" i="7"/>
  <c r="I65" i="7"/>
  <c r="I66" i="7"/>
  <c r="I63" i="7"/>
  <c r="E68" i="7"/>
  <c r="I60" i="7"/>
  <c r="H60" i="7"/>
  <c r="H63" i="7"/>
  <c r="I69" i="7"/>
  <c r="I70" i="7"/>
  <c r="I56" i="7"/>
  <c r="E59" i="7"/>
  <c r="H56" i="7"/>
  <c r="I27" i="7"/>
  <c r="I11" i="7"/>
  <c r="G10" i="7"/>
  <c r="E11" i="7"/>
  <c r="F7" i="7"/>
  <c r="F6" i="7" s="1"/>
  <c r="J21" i="1"/>
  <c r="J23" i="1" s="1"/>
  <c r="I21" i="1"/>
  <c r="H21" i="1"/>
  <c r="H23" i="1"/>
  <c r="F85" i="7" l="1"/>
  <c r="F50" i="7" s="1"/>
  <c r="I136" i="7"/>
  <c r="E10" i="7"/>
  <c r="E13" i="7" s="1"/>
  <c r="I58" i="7"/>
  <c r="H128" i="7"/>
  <c r="G127" i="7"/>
  <c r="G50" i="7" s="1"/>
  <c r="E58" i="7"/>
  <c r="H58" i="7" s="1"/>
  <c r="I59" i="7"/>
  <c r="H59" i="7"/>
  <c r="F55" i="7"/>
  <c r="I51" i="7" s="1"/>
  <c r="H11" i="7"/>
  <c r="I10" i="7"/>
  <c r="G9" i="7"/>
  <c r="H16" i="7"/>
  <c r="H20" i="7"/>
  <c r="H10" i="7" l="1"/>
  <c r="I127" i="7"/>
  <c r="H127" i="7"/>
  <c r="G13" i="7"/>
  <c r="H13" i="7" s="1"/>
  <c r="I13" i="7" l="1"/>
  <c r="F13" i="9"/>
  <c r="E13" i="9"/>
  <c r="C12" i="9"/>
  <c r="C11" i="9" s="1"/>
  <c r="D12" i="9"/>
  <c r="D11" i="9" s="1"/>
  <c r="B12" i="9"/>
  <c r="B11" i="9" s="1"/>
  <c r="H88" i="7"/>
  <c r="H97" i="7"/>
  <c r="H98" i="7"/>
  <c r="E11" i="9" l="1"/>
  <c r="F12" i="9"/>
  <c r="E12" i="9"/>
  <c r="E55" i="7"/>
  <c r="E51" i="7" s="1"/>
  <c r="H51" i="7" s="1"/>
  <c r="H125" i="7" l="1"/>
  <c r="E15" i="7"/>
  <c r="E14" i="7" s="1"/>
  <c r="E21" i="7" l="1"/>
  <c r="E19" i="7"/>
  <c r="H96" i="7"/>
  <c r="H87" i="7"/>
  <c r="I86" i="7" l="1"/>
  <c r="H86" i="7"/>
  <c r="I55" i="7"/>
  <c r="H55" i="7"/>
  <c r="G19" i="7" l="1"/>
  <c r="G15" i="7"/>
  <c r="F16" i="1"/>
  <c r="G16" i="1"/>
  <c r="H15" i="7" l="1"/>
  <c r="I15" i="7"/>
  <c r="H19" i="7"/>
  <c r="I19" i="7"/>
  <c r="G18" i="7"/>
  <c r="I18" i="7" s="1"/>
  <c r="G14" i="7"/>
  <c r="G21" i="7"/>
  <c r="I21" i="7" s="1"/>
  <c r="H21" i="7" l="1"/>
  <c r="H14" i="7"/>
  <c r="I14" i="7"/>
  <c r="G26" i="7"/>
  <c r="J16" i="1"/>
  <c r="I16" i="1"/>
  <c r="I26" i="7" l="1"/>
  <c r="G31" i="7" l="1"/>
  <c r="G17" i="7"/>
  <c r="E17" i="7"/>
  <c r="G5" i="7" l="1"/>
  <c r="H17" i="7"/>
  <c r="I17" i="7"/>
  <c r="I31" i="7"/>
  <c r="F6" i="1"/>
  <c r="F21" i="1"/>
  <c r="G21" i="1"/>
  <c r="G6" i="1"/>
  <c r="F9" i="7" l="1"/>
  <c r="G9" i="1"/>
  <c r="I7" i="1"/>
  <c r="F9" i="1"/>
  <c r="I42" i="7" l="1"/>
  <c r="G7" i="7"/>
  <c r="I4" i="1"/>
  <c r="J7" i="1"/>
  <c r="J10" i="1" s="1"/>
  <c r="F8" i="1"/>
  <c r="F7" i="1" s="1"/>
  <c r="G8" i="1"/>
  <c r="G7" i="1" s="1"/>
  <c r="G6" i="7" l="1"/>
  <c r="G33" i="7" s="1"/>
  <c r="I41" i="7"/>
  <c r="G5" i="1"/>
  <c r="G4" i="1" s="1"/>
  <c r="G10" i="1" s="1"/>
  <c r="G23" i="1" s="1"/>
  <c r="F5" i="1"/>
  <c r="F4" i="1" s="1"/>
  <c r="F10" i="1" s="1"/>
  <c r="F23" i="1" s="1"/>
  <c r="I40" i="7" l="1"/>
  <c r="E26" i="7" l="1"/>
  <c r="H27" i="7"/>
  <c r="I33" i="7"/>
  <c r="I5" i="7"/>
  <c r="H26" i="7" l="1"/>
  <c r="E31" i="7"/>
  <c r="H31" i="7" s="1"/>
  <c r="E22" i="7"/>
  <c r="E25" i="7"/>
  <c r="E5" i="7" l="1"/>
  <c r="H5" i="7" s="1"/>
  <c r="E33" i="7"/>
  <c r="H33" i="7" s="1"/>
  <c r="E18" i="7"/>
  <c r="H18" i="7" s="1"/>
  <c r="H10" i="1"/>
  <c r="H16" i="1" l="1"/>
  <c r="G123" i="7"/>
  <c r="I50" i="7" l="1"/>
  <c r="H123" i="7"/>
  <c r="H124" i="7"/>
  <c r="I85" i="7" l="1"/>
  <c r="I95" i="7"/>
  <c r="I123" i="7" l="1"/>
  <c r="G139" i="7" l="1"/>
  <c r="I139" i="7" s="1"/>
  <c r="H43" i="7"/>
  <c r="H40" i="7" l="1"/>
  <c r="H41" i="7"/>
  <c r="H42" i="7"/>
  <c r="H117" i="7"/>
  <c r="E95" i="7"/>
  <c r="H95" i="7" l="1"/>
  <c r="E85" i="7"/>
  <c r="H85" i="7" s="1"/>
  <c r="H50" i="7" l="1"/>
</calcChain>
</file>

<file path=xl/sharedStrings.xml><?xml version="1.0" encoding="utf-8"?>
<sst xmlns="http://schemas.openxmlformats.org/spreadsheetml/2006/main" count="537" uniqueCount="259">
  <si>
    <t xml:space="preserve">PRIHODI/RASHODI TEKUĆA GODINA </t>
  </si>
  <si>
    <t>PRIHODI UKUPNO</t>
  </si>
  <si>
    <t>PRIHODI POSLOVANJA</t>
  </si>
  <si>
    <t>PRIHODI OD PRODAJE NEFINANCIJSKE IMOVINE</t>
  </si>
  <si>
    <t>RASHODI UKUPNO</t>
  </si>
  <si>
    <t>RASHODI  POSLOVANJA</t>
  </si>
  <si>
    <t>RASHODI ZA NEFINANCIJSKU IMOVINU</t>
  </si>
  <si>
    <t>RAZLIKA - VIŠAK / MANJAK</t>
  </si>
  <si>
    <t>VIŠKOVI/MANJKOVI</t>
  </si>
  <si>
    <t xml:space="preserve">RAČUN FINANCIRANJA </t>
  </si>
  <si>
    <t>PRIMICI OD FINANCIJSKE IMOVINE I ZADUŽIVANJA</t>
  </si>
  <si>
    <t>IZDACI ZA FINANCIJSKU IMOVINU I OTPLATE ZAJMOVA</t>
  </si>
  <si>
    <t>NETO FINANCIRANJE</t>
  </si>
  <si>
    <t xml:space="preserve">Naziv </t>
  </si>
  <si>
    <t>Prihodi iz nadležnog proračuna i od HZZO-a temeljem ugovornih obveza</t>
  </si>
  <si>
    <t>Rashodi za zaposlene</t>
  </si>
  <si>
    <t>Materijalni rashodi</t>
  </si>
  <si>
    <t>Financijski rashodi</t>
  </si>
  <si>
    <t>Rashodi za nabavu nefinancijske imovine</t>
  </si>
  <si>
    <t>Rashodi za nabavu proizvedene dugotrajne imovine</t>
  </si>
  <si>
    <t>Prihodi od upravnih i administrativnih pristojbi, pristojbi po posebnim propisima i nakanda</t>
  </si>
  <si>
    <t>Pomoći iz inozemstva i od subjekata unutar općeg proračuna</t>
  </si>
  <si>
    <t>Izvršenje 2021.</t>
  </si>
  <si>
    <t>Plan 2022.</t>
  </si>
  <si>
    <t>I. OPĆI DIO</t>
  </si>
  <si>
    <t>A) SAŽETAK RAČUNA PRIHODA I RASHODA</t>
  </si>
  <si>
    <t>B) SAŽETAK RAČUNA FINANCIRANJA</t>
  </si>
  <si>
    <t>C) PRENESENI VIŠAK ILI PRENESENI MANJAK I VIŠEGODIŠNJI PLAN URAVNOTEŽENJA</t>
  </si>
  <si>
    <t>VIŠAK / MANJAK IZ PRETHODNE(IH) GODINE KOJI ĆE SE RASPOREDITI / POKRITI</t>
  </si>
  <si>
    <t>Ostale pomoći</t>
  </si>
  <si>
    <t xml:space="preserve">Prihodi za posebne namjene </t>
  </si>
  <si>
    <t xml:space="preserve"> Vlastiti prihodi </t>
  </si>
  <si>
    <t xml:space="preserve">Donacije </t>
  </si>
  <si>
    <t>Opći prihodi i primici</t>
  </si>
  <si>
    <t>Rashodi poslovanja</t>
  </si>
  <si>
    <t>RASHODI POSLOVANJA</t>
  </si>
  <si>
    <t xml:space="preserve">Prihodi poslovanja </t>
  </si>
  <si>
    <t xml:space="preserve">A. RAČUN PRIHODA I RASHODA </t>
  </si>
  <si>
    <t>RASHODI PREMA FUNKCIJSKOJ KLASIFIKACIJI</t>
  </si>
  <si>
    <t>BROJČANA OZNAKA I NAZIV</t>
  </si>
  <si>
    <t>Naziv</t>
  </si>
  <si>
    <t xml:space="preserve">Rezultat poslovanja </t>
  </si>
  <si>
    <t>Vlastiti prihodi</t>
  </si>
  <si>
    <t>Ukupni prihodi</t>
  </si>
  <si>
    <t>UKUPAN DONOS VIŠKA / MANJKA IZ PRETHODNE(IH) GODINE</t>
  </si>
  <si>
    <t>Prihodi iz nadležnog proračuna za financiranje redovne djelatnosti proračunskih korisnika</t>
  </si>
  <si>
    <t>Prihodi od imovine</t>
  </si>
  <si>
    <t>Prihodi od financijske imovine</t>
  </si>
  <si>
    <t>Prihodi od prodaje proizvoda i robe te pruženih usluga</t>
  </si>
  <si>
    <t>Prihodi po posebnim propisima</t>
  </si>
  <si>
    <t>Pomoći od izvanproračunskih korisnika</t>
  </si>
  <si>
    <t>Rashodi za usluge</t>
  </si>
  <si>
    <t>Postrojenja i oprema</t>
  </si>
  <si>
    <t>Plaće</t>
  </si>
  <si>
    <t>Doprinosi na plaće</t>
  </si>
  <si>
    <t>Tekuće donacije</t>
  </si>
  <si>
    <t>Naknade troškova zaposlenima</t>
  </si>
  <si>
    <t>Rashodi za materijal i energiju</t>
  </si>
  <si>
    <t>Ostali nespomenuti rashodi poslovanja</t>
  </si>
  <si>
    <t>Ostali financijski rashodi</t>
  </si>
  <si>
    <t>Naknade za prijevoz, za rad na terenu i odvojeni život</t>
  </si>
  <si>
    <t>Stručno usavršavanje zaposlenika</t>
  </si>
  <si>
    <t>Sitni inventar i auto gume</t>
  </si>
  <si>
    <t>Uredski materijal i ostali materijalni rashodi</t>
  </si>
  <si>
    <t>Materijal i sirovine</t>
  </si>
  <si>
    <t>Zdravstvene i veterinarske usluge</t>
  </si>
  <si>
    <t>Intelektualne i osobne usluge</t>
  </si>
  <si>
    <t>Ostale usluge</t>
  </si>
  <si>
    <t>3</t>
  </si>
  <si>
    <t>VIŠAK / MANJAK + NETO FINANCIRANJE+PRENESENI RAZULTAT</t>
  </si>
  <si>
    <t xml:space="preserve">Vlastiti izvori </t>
  </si>
  <si>
    <t>Izvršenje prethodne godine</t>
  </si>
  <si>
    <t>Plan tekuće godine</t>
  </si>
  <si>
    <t xml:space="preserve">Izvršenje tekuće godine </t>
  </si>
  <si>
    <t>Plaće za redovan rad</t>
  </si>
  <si>
    <t>Doprinosi za obvezno zdravstveno osiguranje</t>
  </si>
  <si>
    <t>3211</t>
  </si>
  <si>
    <t>Službena putovanja</t>
  </si>
  <si>
    <t>3212</t>
  </si>
  <si>
    <t>3221</t>
  </si>
  <si>
    <t>3223</t>
  </si>
  <si>
    <t>Energija</t>
  </si>
  <si>
    <t>3224</t>
  </si>
  <si>
    <t>Materijal i dijelovi za tekuće i investicijsko održavanje</t>
  </si>
  <si>
    <t>Indeks</t>
  </si>
  <si>
    <t>3121</t>
  </si>
  <si>
    <t>3231</t>
  </si>
  <si>
    <t>Usluge telefona, pošte i prijevoza</t>
  </si>
  <si>
    <t>3232</t>
  </si>
  <si>
    <t>Usluge tekućeg i investicijskog održavanja</t>
  </si>
  <si>
    <t>3234</t>
  </si>
  <si>
    <t>Komunalne usluge</t>
  </si>
  <si>
    <t>3238</t>
  </si>
  <si>
    <t>Računalne usluge</t>
  </si>
  <si>
    <t>3239</t>
  </si>
  <si>
    <t>3291</t>
  </si>
  <si>
    <t>Naknade za rad predstavničkih i izvršnih tijela, povjerenstava i slično</t>
  </si>
  <si>
    <t>3293</t>
  </si>
  <si>
    <t>Reprezentacija</t>
  </si>
  <si>
    <t>Pristojbe i naknade</t>
  </si>
  <si>
    <t>3299</t>
  </si>
  <si>
    <t>3431</t>
  </si>
  <si>
    <t>Bankarske usluge i usluge platnog prometa</t>
  </si>
  <si>
    <t>4222</t>
  </si>
  <si>
    <t>Komunikacijska oprema</t>
  </si>
  <si>
    <t>4221</t>
  </si>
  <si>
    <t>Uredska oprema i namještaj</t>
  </si>
  <si>
    <t>6=4/3*100</t>
  </si>
  <si>
    <t>5=4/2*100</t>
  </si>
  <si>
    <t>671</t>
  </si>
  <si>
    <t>6711</t>
  </si>
  <si>
    <t>Prihodi iz nadležnog proračuna za financiranje rashoda poslovanja</t>
  </si>
  <si>
    <t xml:space="preserve">Tekuće pomoći od izvanproračunskih korisnika </t>
  </si>
  <si>
    <t>6341</t>
  </si>
  <si>
    <t xml:space="preserve">Ostali nespomenuti prihodi </t>
  </si>
  <si>
    <t>6615</t>
  </si>
  <si>
    <t>Prihodi od pruženih usluga</t>
  </si>
  <si>
    <t>634</t>
  </si>
  <si>
    <t>661</t>
  </si>
  <si>
    <t>Donacije od pravnih i fizičkih osoba izvan općeg proračuna i povrat donacija po protestiranim jamstvima</t>
  </si>
  <si>
    <t>Višak/manjak prihoda</t>
  </si>
  <si>
    <t xml:space="preserve">UKUPNO RASHODI </t>
  </si>
  <si>
    <t>5.2</t>
  </si>
  <si>
    <t>4.3</t>
  </si>
  <si>
    <t>3.1.</t>
  </si>
  <si>
    <t>3.1</t>
  </si>
  <si>
    <t>6632</t>
  </si>
  <si>
    <t xml:space="preserve">Kapitalne donacije </t>
  </si>
  <si>
    <t>6.1</t>
  </si>
  <si>
    <t>1.1.</t>
  </si>
  <si>
    <t>1.5.</t>
  </si>
  <si>
    <t>1.1</t>
  </si>
  <si>
    <t>1.5</t>
  </si>
  <si>
    <t>32</t>
  </si>
  <si>
    <t>329</t>
  </si>
  <si>
    <t>Plaće za posebne uvjete rada</t>
  </si>
  <si>
    <t>Doprinosi za obavezno zdravstveno osiguranje</t>
  </si>
  <si>
    <t>Rashodi za nabavu dugotrajne imovine</t>
  </si>
  <si>
    <t>Medicinska i laboratorijska oprema</t>
  </si>
  <si>
    <t>Uređaji, strojevi i oprema za ostalne namjene</t>
  </si>
  <si>
    <t>Prijevozna sredstva</t>
  </si>
  <si>
    <t>Prijevozna sredstva u cestovnom prometu</t>
  </si>
  <si>
    <t>42</t>
  </si>
  <si>
    <t>422</t>
  </si>
  <si>
    <t>3222</t>
  </si>
  <si>
    <t>4227</t>
  </si>
  <si>
    <t>4224</t>
  </si>
  <si>
    <t>311</t>
  </si>
  <si>
    <t>Plaća</t>
  </si>
  <si>
    <t>3111</t>
  </si>
  <si>
    <t>3113</t>
  </si>
  <si>
    <t>3114</t>
  </si>
  <si>
    <t>Plaća za redovan rad</t>
  </si>
  <si>
    <t>Plaće za prekovremeni</t>
  </si>
  <si>
    <t>Ostale naknade troškova zaposlenima</t>
  </si>
  <si>
    <t>Službena , radna i zaštitna odjeća i obuća</t>
  </si>
  <si>
    <t>Usluge promidžbe i informiranja</t>
  </si>
  <si>
    <t>Zdravstvene usluge</t>
  </si>
  <si>
    <t>Premije osiguranja</t>
  </si>
  <si>
    <t>Zatezne kamate</t>
  </si>
  <si>
    <t>31</t>
  </si>
  <si>
    <t>313</t>
  </si>
  <si>
    <t>3132</t>
  </si>
  <si>
    <t>3213</t>
  </si>
  <si>
    <t>321</t>
  </si>
  <si>
    <t>312</t>
  </si>
  <si>
    <t>Ostali rashodi za zaposlene</t>
  </si>
  <si>
    <t>Oprema za održavanje i zaštitu</t>
  </si>
  <si>
    <t>Uređaji i strojevi za ostale namjene</t>
  </si>
  <si>
    <t>10 Socijala</t>
  </si>
  <si>
    <t xml:space="preserve"> 102 Starost</t>
  </si>
  <si>
    <t>BROJ KONTA</t>
  </si>
  <si>
    <t>VRSTA RASHODA / IZDATKA</t>
  </si>
  <si>
    <t>PLANIRANO</t>
  </si>
  <si>
    <t>REALIZIRANO</t>
  </si>
  <si>
    <t>INDEKS</t>
  </si>
  <si>
    <t xml:space="preserve">  </t>
  </si>
  <si>
    <t>SVEUKUPNO RASHODI / IZDACI</t>
  </si>
  <si>
    <t>Program  1004</t>
  </si>
  <si>
    <t>Program javnih potreba u socijalnoj skrbi</t>
  </si>
  <si>
    <t>Aktivnost  A100012</t>
  </si>
  <si>
    <t>Izdatci za domove socijalne skrbi</t>
  </si>
  <si>
    <t>Aktivnost  A100026</t>
  </si>
  <si>
    <t>Potres</t>
  </si>
  <si>
    <t>Plaće (Bruto)</t>
  </si>
  <si>
    <t>Program  1005</t>
  </si>
  <si>
    <t>Minimalni financijski standard - socijala</t>
  </si>
  <si>
    <t>Aktivnost  A100004</t>
  </si>
  <si>
    <t>Redovna djelatnost-minimalni financijski standard</t>
  </si>
  <si>
    <t>323</t>
  </si>
  <si>
    <t>Kapitalni projekt  K100003</t>
  </si>
  <si>
    <t>Ulaganje u objekte socijalne skrbi</t>
  </si>
  <si>
    <t>4</t>
  </si>
  <si>
    <t>Uređaji, strojevi i oprema za ostale namjene</t>
  </si>
  <si>
    <t>Program  1007</t>
  </si>
  <si>
    <t>Redovna djelatnost ustanova socijalne skrbi</t>
  </si>
  <si>
    <t>Aktivnost  A100001</t>
  </si>
  <si>
    <t>Redovna djelatnost</t>
  </si>
  <si>
    <t>Plaće za prekovremeni rad</t>
  </si>
  <si>
    <t>3214</t>
  </si>
  <si>
    <t>322</t>
  </si>
  <si>
    <t>3225</t>
  </si>
  <si>
    <t>3227</t>
  </si>
  <si>
    <t>Službena, radna i zaštitna odjeća i obuća</t>
  </si>
  <si>
    <t>3233</t>
  </si>
  <si>
    <t>3236</t>
  </si>
  <si>
    <t>3237</t>
  </si>
  <si>
    <t>3292</t>
  </si>
  <si>
    <t>3295</t>
  </si>
  <si>
    <t>34</t>
  </si>
  <si>
    <t>343</t>
  </si>
  <si>
    <t>3433</t>
  </si>
  <si>
    <t>4223</t>
  </si>
  <si>
    <t>Javni radovi</t>
  </si>
  <si>
    <t>Kapitalni projekt  K100005</t>
  </si>
  <si>
    <t>Kapitalni rashodi</t>
  </si>
  <si>
    <t>POSEBNI DIO</t>
  </si>
  <si>
    <t>Prihodi od prodaje proiz. i robe te pruženih usluga i prihodi od donacija</t>
  </si>
  <si>
    <t>POLUGODIŠNJI IZVJEŠTAJ O IZVRŠENJU FINANCIJSKOG PLANA ZA 2025.g.</t>
  </si>
  <si>
    <t>Rashodi za dodatna ulaganja na nefinancijskog imovini</t>
  </si>
  <si>
    <t>Rashodi za zaspolene</t>
  </si>
  <si>
    <t>Rashodi</t>
  </si>
  <si>
    <t xml:space="preserve">Rashodi poslovanja </t>
  </si>
  <si>
    <t xml:space="preserve">VIŠAK/MANJAK KORIŠTEN ZA POKRIĆE RASHODA </t>
  </si>
  <si>
    <t>OPĆI PRIHODI I PRIMICI</t>
  </si>
  <si>
    <t>UPRAVNI ODJEL ZA ZDRAVSTVO,  SOCIJALNU SKRB I HRVATSKE  BRANITELJE</t>
  </si>
  <si>
    <t>USTANOVE SOCIJALNE SKRBI</t>
  </si>
  <si>
    <t>DOM ZA STARIJE  OSOBE PETRINJA</t>
  </si>
  <si>
    <t>OPĆI PRIHODI DOMOVI ZA STARIJE I NEMOĆNE</t>
  </si>
  <si>
    <t>Usluge tekućeg i investicijskog  održavanja</t>
  </si>
  <si>
    <t>423</t>
  </si>
  <si>
    <t>4231</t>
  </si>
  <si>
    <t>VLASTITI PRIHODI-PK</t>
  </si>
  <si>
    <t>Program iznad zakonskog standarda DZSIN</t>
  </si>
  <si>
    <t>Pružanje usluga drugim ustanovama socijalne skrbi</t>
  </si>
  <si>
    <t>Sitni inventar i autogume</t>
  </si>
  <si>
    <t>3235</t>
  </si>
  <si>
    <t>Zakupnine i najamnine</t>
  </si>
  <si>
    <t>45</t>
  </si>
  <si>
    <t>Rashodi za dodatna ulaganja na nefinancijskoj imovini</t>
  </si>
  <si>
    <t>453</t>
  </si>
  <si>
    <t>Dodatna ulaganja na prijevoznim sredstvima</t>
  </si>
  <si>
    <t>4531</t>
  </si>
  <si>
    <t>PRIHODI ZA POSEBNE NAMJENE- PK</t>
  </si>
  <si>
    <t>Usluge telefona, interneta, pošte i prijevoza</t>
  </si>
  <si>
    <t>POMOĆI-HZZ-PK</t>
  </si>
  <si>
    <t>Izvor   1.1.</t>
  </si>
  <si>
    <t>Razdjel  003</t>
  </si>
  <si>
    <t>Glava  00305</t>
  </si>
  <si>
    <t>Proračunski korisnik  19940</t>
  </si>
  <si>
    <t>Izvor   1.5.</t>
  </si>
  <si>
    <t>Izvor   3.1.1</t>
  </si>
  <si>
    <t>Program  1006</t>
  </si>
  <si>
    <t>Izvor   4.3.1</t>
  </si>
  <si>
    <t>Izvor   5.2.1</t>
  </si>
  <si>
    <t>za razdoblje od 01.01.2025. do 30.06.2025.</t>
  </si>
  <si>
    <t>POLUGODIŠNJI IZVJEŠTAJ O IZVRŠENJU FINANCIJSKOG PLANA DOMA ZA STARIJE OSOBE PETRINJA</t>
  </si>
  <si>
    <t>KLASA:400-06/25-02/03</t>
  </si>
  <si>
    <t>URBROJ:2176-119/03-25-1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</si>
</sst>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&quot; &quot;;[Red]&quot;-&quot;#,##0&quot; &quot;"/>
    <numFmt numFmtId="165" formatCode="[$-1041A]#,##0.00;\-#,##0.00"/>
  </numFmts>
  <fonts count="39" x14ac:knownFonts="1">
    <font>
      <sz val="10"/>
      <color rgb="FF00000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rgb="FF002060"/>
      <name val="Calibri"/>
      <family val="2"/>
    </font>
    <font>
      <sz val="12"/>
      <color rgb="FF002060"/>
      <name val="Calibri"/>
      <family val="2"/>
    </font>
    <font>
      <sz val="10"/>
      <color indexed="8"/>
      <name val="Arial"/>
      <family val="2"/>
      <charset val="238"/>
    </font>
    <font>
      <b/>
      <sz val="12"/>
      <color rgb="FF002060"/>
      <name val="Calibri"/>
      <family val="2"/>
      <scheme val="minor"/>
    </font>
    <font>
      <b/>
      <i/>
      <sz val="12"/>
      <color rgb="FF00206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2"/>
      <color rgb="FF002060"/>
      <name val="Calibri"/>
      <family val="2"/>
      <scheme val="minor"/>
    </font>
    <font>
      <i/>
      <sz val="12"/>
      <color rgb="FF00206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FF0000"/>
      <name val="Calibri"/>
      <family val="2"/>
      <scheme val="minor"/>
    </font>
    <font>
      <sz val="8"/>
      <name val="Arial"/>
      <family val="2"/>
    </font>
    <font>
      <sz val="11"/>
      <color rgb="FF000000"/>
      <name val="Calibri"/>
      <family val="2"/>
    </font>
    <font>
      <i/>
      <sz val="8"/>
      <color rgb="FF000000"/>
      <name val="Calibri"/>
      <family val="2"/>
    </font>
    <font>
      <b/>
      <sz val="11"/>
      <color rgb="FF002060"/>
      <name val="Calibri"/>
      <family val="2"/>
      <charset val="238"/>
    </font>
    <font>
      <b/>
      <sz val="11"/>
      <color rgb="FF002060"/>
      <name val="Calibri"/>
      <family val="2"/>
      <charset val="238"/>
      <scheme val="minor"/>
    </font>
    <font>
      <b/>
      <i/>
      <sz val="8"/>
      <color rgb="FF002060"/>
      <name val="Calibri"/>
      <family val="2"/>
      <charset val="238"/>
    </font>
    <font>
      <b/>
      <i/>
      <sz val="8"/>
      <color rgb="FF002060"/>
      <name val="Calibri"/>
      <family val="2"/>
      <charset val="238"/>
      <scheme val="minor"/>
    </font>
    <font>
      <sz val="9"/>
      <color rgb="FF000000"/>
      <name val="Arial"/>
      <family val="2"/>
      <charset val="238"/>
    </font>
    <font>
      <sz val="11"/>
      <name val="Calibri"/>
      <family val="2"/>
      <charset val="238"/>
    </font>
    <font>
      <b/>
      <sz val="10"/>
      <color rgb="FF000000"/>
      <name val="Arial"/>
      <family val="2"/>
      <charset val="238"/>
    </font>
    <font>
      <b/>
      <sz val="9"/>
      <color rgb="FFFFFFFF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10"/>
      <color theme="4" tint="-0.499984740745262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b/>
      <i/>
      <sz val="10"/>
      <color theme="4" tint="-0.499984740745262"/>
      <name val="Calibri"/>
      <family val="2"/>
      <scheme val="minor"/>
    </font>
    <font>
      <i/>
      <sz val="10"/>
      <color theme="4" tint="-0.499984740745262"/>
      <name val="Calibri"/>
      <family val="2"/>
      <scheme val="minor"/>
    </font>
    <font>
      <b/>
      <i/>
      <sz val="9"/>
      <color theme="4" tint="-0.499984740745262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i/>
      <sz val="10"/>
      <color theme="4" tint="-0.499984740745262"/>
      <name val="Calibri"/>
      <family val="2"/>
      <charset val="238"/>
      <scheme val="minor"/>
    </font>
    <font>
      <sz val="10"/>
      <color theme="4" tint="-0.499984740745262"/>
      <name val="Calibri"/>
      <family val="2"/>
      <charset val="238"/>
      <scheme val="minor"/>
    </font>
    <font>
      <b/>
      <sz val="10"/>
      <color theme="4" tint="-0.499984740745262"/>
      <name val="Calibri"/>
      <family val="2"/>
      <charset val="238"/>
      <scheme val="minor"/>
    </font>
    <font>
      <b/>
      <i/>
      <sz val="10"/>
      <color theme="4" tint="-0.499984740745262"/>
      <name val="Calibri"/>
      <family val="2"/>
      <charset val="238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DDEBF7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rgb="FFFFFFFF"/>
      </patternFill>
    </fill>
    <fill>
      <patternFill patternType="solid">
        <fgColor rgb="FF696969"/>
        <bgColor rgb="FF69696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4" tint="0.39997558519241921"/>
        <bgColor rgb="FFDDEBF7"/>
      </patternFill>
    </fill>
    <fill>
      <patternFill patternType="solid">
        <fgColor rgb="FFFEDE01"/>
        <bgColor rgb="FFFEDE01"/>
      </patternFill>
    </fill>
    <fill>
      <patternFill patternType="solid">
        <fgColor rgb="FF000080"/>
        <bgColor rgb="FF000080"/>
      </patternFill>
    </fill>
    <fill>
      <patternFill patternType="solid">
        <fgColor rgb="FF0000CE"/>
        <bgColor rgb="FF0000CE"/>
      </patternFill>
    </fill>
    <fill>
      <patternFill patternType="solid">
        <fgColor rgb="FF3535FF"/>
        <bgColor rgb="FF3535FF"/>
      </patternFill>
    </fill>
    <fill>
      <patternFill patternType="solid">
        <fgColor rgb="FFC1C1FF"/>
        <bgColor rgb="FFC1C1FF"/>
      </patternFill>
    </fill>
    <fill>
      <patternFill patternType="solid">
        <fgColor rgb="FFE1E1FF"/>
        <bgColor rgb="FFE1E1FF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2060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2060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000000"/>
      </bottom>
      <diagonal/>
    </border>
  </borders>
  <cellStyleXfs count="9">
    <xf numFmtId="0" fontId="0" fillId="0" borderId="0"/>
    <xf numFmtId="0" fontId="4" fillId="0" borderId="0"/>
    <xf numFmtId="0" fontId="11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7" fillId="0" borderId="0"/>
    <xf numFmtId="0" fontId="10" fillId="0" borderId="0"/>
  </cellStyleXfs>
  <cellXfs count="301">
    <xf numFmtId="0" fontId="0" fillId="0" borderId="0" xfId="0"/>
    <xf numFmtId="0" fontId="5" fillId="3" borderId="0" xfId="1" applyFont="1" applyFill="1" applyAlignment="1">
      <alignment horizontal="center" vertical="center" wrapText="1"/>
    </xf>
    <xf numFmtId="0" fontId="6" fillId="3" borderId="0" xfId="1" applyFont="1" applyFill="1" applyAlignment="1">
      <alignment vertical="center" wrapText="1"/>
    </xf>
    <xf numFmtId="0" fontId="14" fillId="0" borderId="0" xfId="1" applyFont="1" applyAlignment="1">
      <alignment wrapText="1"/>
    </xf>
    <xf numFmtId="0" fontId="12" fillId="0" borderId="0" xfId="0" applyFont="1"/>
    <xf numFmtId="0" fontId="12" fillId="3" borderId="0" xfId="0" applyFont="1" applyFill="1"/>
    <xf numFmtId="0" fontId="8" fillId="2" borderId="1" xfId="0" applyFont="1" applyFill="1" applyBorder="1" applyAlignment="1">
      <alignment horizontal="center" vertical="center" wrapText="1"/>
    </xf>
    <xf numFmtId="3" fontId="12" fillId="0" borderId="0" xfId="0" applyNumberFormat="1" applyFont="1"/>
    <xf numFmtId="3" fontId="12" fillId="2" borderId="1" xfId="0" applyNumberFormat="1" applyFont="1" applyFill="1" applyBorder="1" applyAlignment="1">
      <alignment vertical="center" wrapText="1"/>
    </xf>
    <xf numFmtId="164" fontId="12" fillId="0" borderId="0" xfId="0" applyNumberFormat="1" applyFont="1"/>
    <xf numFmtId="3" fontId="12" fillId="2" borderId="1" xfId="0" applyNumberFormat="1" applyFont="1" applyFill="1" applyBorder="1" applyAlignment="1">
      <alignment vertical="center"/>
    </xf>
    <xf numFmtId="0" fontId="8" fillId="2" borderId="1" xfId="0" applyFont="1" applyFill="1" applyBorder="1" applyAlignment="1">
      <alignment horizontal="right" vertical="center"/>
    </xf>
    <xf numFmtId="3" fontId="8" fillId="2" borderId="1" xfId="0" applyNumberFormat="1" applyFont="1" applyFill="1" applyBorder="1" applyAlignment="1">
      <alignment horizontal="right" vertical="center"/>
    </xf>
    <xf numFmtId="0" fontId="8" fillId="2" borderId="12" xfId="0" applyFont="1" applyFill="1" applyBorder="1" applyAlignment="1">
      <alignment horizontal="right" vertical="center"/>
    </xf>
    <xf numFmtId="3" fontId="8" fillId="2" borderId="12" xfId="0" applyNumberFormat="1" applyFont="1" applyFill="1" applyBorder="1" applyAlignment="1">
      <alignment horizontal="right" vertical="center"/>
    </xf>
    <xf numFmtId="0" fontId="9" fillId="0" borderId="0" xfId="0" applyFont="1"/>
    <xf numFmtId="3" fontId="9" fillId="0" borderId="0" xfId="0" applyNumberFormat="1" applyFont="1"/>
    <xf numFmtId="0" fontId="9" fillId="5" borderId="0" xfId="0" applyFont="1" applyFill="1" applyAlignment="1">
      <alignment vertical="center" wrapText="1"/>
    </xf>
    <xf numFmtId="0" fontId="9" fillId="5" borderId="0" xfId="0" applyFont="1" applyFill="1" applyAlignment="1">
      <alignment horizontal="right" vertical="center"/>
    </xf>
    <xf numFmtId="3" fontId="8" fillId="2" borderId="1" xfId="0" applyNumberFormat="1" applyFont="1" applyFill="1" applyBorder="1" applyAlignment="1">
      <alignment horizontal="right" vertical="center" wrapText="1"/>
    </xf>
    <xf numFmtId="0" fontId="13" fillId="0" borderId="0" xfId="0" applyFont="1"/>
    <xf numFmtId="3" fontId="13" fillId="0" borderId="0" xfId="0" applyNumberFormat="1" applyFont="1"/>
    <xf numFmtId="164" fontId="13" fillId="0" borderId="0" xfId="0" applyNumberFormat="1" applyFont="1"/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vertical="center" wrapText="1"/>
    </xf>
    <xf numFmtId="0" fontId="12" fillId="2" borderId="0" xfId="0" applyFont="1" applyFill="1" applyAlignment="1">
      <alignment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vertical="center"/>
    </xf>
    <xf numFmtId="3" fontId="8" fillId="2" borderId="14" xfId="0" applyNumberFormat="1" applyFont="1" applyFill="1" applyBorder="1" applyAlignment="1">
      <alignment horizontal="right" vertical="center"/>
    </xf>
    <xf numFmtId="0" fontId="15" fillId="0" borderId="0" xfId="0" applyFont="1"/>
    <xf numFmtId="0" fontId="18" fillId="0" borderId="0" xfId="0" applyFont="1"/>
    <xf numFmtId="0" fontId="19" fillId="0" borderId="0" xfId="0" applyFont="1"/>
    <xf numFmtId="3" fontId="16" fillId="2" borderId="14" xfId="0" applyNumberFormat="1" applyFont="1" applyFill="1" applyBorder="1" applyAlignment="1">
      <alignment horizontal="right" vertical="center"/>
    </xf>
    <xf numFmtId="0" fontId="20" fillId="3" borderId="14" xfId="1" applyFont="1" applyFill="1" applyBorder="1" applyAlignment="1">
      <alignment horizontal="center" vertical="center" wrapText="1"/>
    </xf>
    <xf numFmtId="49" fontId="21" fillId="0" borderId="14" xfId="6" applyNumberFormat="1" applyFont="1" applyBorder="1" applyAlignment="1">
      <alignment horizontal="left" vertical="center" wrapText="1"/>
    </xf>
    <xf numFmtId="3" fontId="20" fillId="3" borderId="14" xfId="1" applyNumberFormat="1" applyFont="1" applyFill="1" applyBorder="1" applyAlignment="1">
      <alignment horizontal="right" vertical="center"/>
    </xf>
    <xf numFmtId="3" fontId="21" fillId="3" borderId="14" xfId="1" applyNumberFormat="1" applyFont="1" applyFill="1" applyBorder="1" applyAlignment="1">
      <alignment vertical="center" wrapText="1"/>
    </xf>
    <xf numFmtId="3" fontId="21" fillId="2" borderId="14" xfId="0" applyNumberFormat="1" applyFont="1" applyFill="1" applyBorder="1" applyAlignment="1">
      <alignment horizontal="center" vertical="center" wrapText="1"/>
    </xf>
    <xf numFmtId="0" fontId="22" fillId="3" borderId="14" xfId="1" applyFont="1" applyFill="1" applyBorder="1" applyAlignment="1">
      <alignment horizontal="center" vertical="center" wrapText="1"/>
    </xf>
    <xf numFmtId="3" fontId="23" fillId="2" borderId="14" xfId="0" applyNumberFormat="1" applyFont="1" applyFill="1" applyBorder="1" applyAlignment="1">
      <alignment horizontal="center" vertical="center" wrapText="1"/>
    </xf>
    <xf numFmtId="3" fontId="21" fillId="0" borderId="14" xfId="6" applyNumberFormat="1" applyFont="1" applyBorder="1" applyAlignment="1">
      <alignment vertical="center"/>
    </xf>
    <xf numFmtId="3" fontId="21" fillId="3" borderId="14" xfId="1" applyNumberFormat="1" applyFont="1" applyFill="1" applyBorder="1" applyAlignment="1">
      <alignment vertical="center"/>
    </xf>
    <xf numFmtId="0" fontId="25" fillId="0" borderId="0" xfId="0" applyFont="1"/>
    <xf numFmtId="0" fontId="24" fillId="0" borderId="2" xfId="8" applyFont="1" applyBorder="1" applyAlignment="1">
      <alignment vertical="center" wrapText="1" readingOrder="1"/>
    </xf>
    <xf numFmtId="0" fontId="24" fillId="0" borderId="2" xfId="8" applyFont="1" applyBorder="1" applyAlignment="1">
      <alignment horizontal="right" vertical="center" wrapText="1" readingOrder="1"/>
    </xf>
    <xf numFmtId="0" fontId="27" fillId="8" borderId="0" xfId="8" applyFont="1" applyFill="1" applyAlignment="1">
      <alignment horizontal="left" vertical="center" wrapText="1" readingOrder="1"/>
    </xf>
    <xf numFmtId="165" fontId="27" fillId="8" borderId="0" xfId="8" applyNumberFormat="1" applyFont="1" applyFill="1" applyAlignment="1">
      <alignment horizontal="right" vertical="center" wrapText="1" readingOrder="1"/>
    </xf>
    <xf numFmtId="0" fontId="28" fillId="2" borderId="0" xfId="8" applyFont="1" applyFill="1" applyAlignment="1">
      <alignment horizontal="left" vertical="center" wrapText="1" readingOrder="1"/>
    </xf>
    <xf numFmtId="165" fontId="28" fillId="2" borderId="0" xfId="8" applyNumberFormat="1" applyFont="1" applyFill="1" applyAlignment="1">
      <alignment horizontal="right" vertical="center" wrapText="1" readingOrder="1"/>
    </xf>
    <xf numFmtId="0" fontId="28" fillId="0" borderId="0" xfId="8" applyFont="1" applyAlignment="1">
      <alignment horizontal="left" vertical="center" wrapText="1" readingOrder="1"/>
    </xf>
    <xf numFmtId="165" fontId="28" fillId="0" borderId="0" xfId="8" applyNumberFormat="1" applyFont="1" applyAlignment="1">
      <alignment horizontal="right" vertical="center" wrapText="1" readingOrder="1"/>
    </xf>
    <xf numFmtId="0" fontId="24" fillId="0" borderId="0" xfId="8" applyFont="1" applyAlignment="1">
      <alignment horizontal="left" vertical="center" wrapText="1" readingOrder="1"/>
    </xf>
    <xf numFmtId="165" fontId="24" fillId="0" borderId="0" xfId="8" applyNumberFormat="1" applyFont="1" applyAlignment="1">
      <alignment horizontal="right" vertical="center" wrapText="1" readingOrder="1"/>
    </xf>
    <xf numFmtId="0" fontId="29" fillId="9" borderId="0" xfId="1" applyFont="1" applyFill="1" applyAlignment="1">
      <alignment vertical="center"/>
    </xf>
    <xf numFmtId="3" fontId="30" fillId="9" borderId="0" xfId="0" applyNumberFormat="1" applyFont="1" applyFill="1" applyAlignment="1">
      <alignment vertical="center"/>
    </xf>
    <xf numFmtId="4" fontId="29" fillId="10" borderId="5" xfId="0" applyNumberFormat="1" applyFont="1" applyFill="1" applyBorder="1" applyAlignment="1">
      <alignment horizontal="center" vertical="center" wrapText="1"/>
    </xf>
    <xf numFmtId="3" fontId="30" fillId="10" borderId="5" xfId="0" applyNumberFormat="1" applyFont="1" applyFill="1" applyBorder="1" applyAlignment="1">
      <alignment horizontal="center" vertical="center" wrapText="1"/>
    </xf>
    <xf numFmtId="0" fontId="30" fillId="9" borderId="0" xfId="0" applyFont="1" applyFill="1" applyAlignment="1">
      <alignment vertical="center"/>
    </xf>
    <xf numFmtId="0" fontId="31" fillId="10" borderId="5" xfId="0" applyFont="1" applyFill="1" applyBorder="1" applyAlignment="1">
      <alignment horizontal="center" vertical="center" wrapText="1"/>
    </xf>
    <xf numFmtId="3" fontId="32" fillId="10" borderId="5" xfId="0" applyNumberFormat="1" applyFont="1" applyFill="1" applyBorder="1" applyAlignment="1">
      <alignment horizontal="right" vertical="center" wrapText="1"/>
    </xf>
    <xf numFmtId="3" fontId="32" fillId="9" borderId="5" xfId="0" applyNumberFormat="1" applyFont="1" applyFill="1" applyBorder="1" applyAlignment="1">
      <alignment horizontal="right" vertical="center"/>
    </xf>
    <xf numFmtId="3" fontId="29" fillId="7" borderId="6" xfId="0" applyNumberFormat="1" applyFont="1" applyFill="1" applyBorder="1" applyAlignment="1">
      <alignment horizontal="left" vertical="center" wrapText="1"/>
    </xf>
    <xf numFmtId="3" fontId="29" fillId="7" borderId="5" xfId="0" applyNumberFormat="1" applyFont="1" applyFill="1" applyBorder="1" applyAlignment="1">
      <alignment horizontal="center" vertical="center" wrapText="1"/>
    </xf>
    <xf numFmtId="3" fontId="29" fillId="7" borderId="5" xfId="0" applyNumberFormat="1" applyFont="1" applyFill="1" applyBorder="1" applyAlignment="1">
      <alignment horizontal="left" vertical="center"/>
    </xf>
    <xf numFmtId="4" fontId="29" fillId="7" borderId="5" xfId="0" applyNumberFormat="1" applyFont="1" applyFill="1" applyBorder="1" applyAlignment="1">
      <alignment horizontal="right" vertical="center" wrapText="1"/>
    </xf>
    <xf numFmtId="3" fontId="30" fillId="6" borderId="5" xfId="0" applyNumberFormat="1" applyFont="1" applyFill="1" applyBorder="1" applyAlignment="1">
      <alignment horizontal="right" vertical="center"/>
    </xf>
    <xf numFmtId="3" fontId="29" fillId="9" borderId="0" xfId="0" applyNumberFormat="1" applyFont="1" applyFill="1" applyAlignment="1">
      <alignment vertical="center"/>
    </xf>
    <xf numFmtId="0" fontId="29" fillId="9" borderId="0" xfId="0" applyFont="1" applyFill="1" applyAlignment="1">
      <alignment vertical="center"/>
    </xf>
    <xf numFmtId="49" fontId="29" fillId="10" borderId="6" xfId="0" applyNumberFormat="1" applyFont="1" applyFill="1" applyBorder="1" applyAlignment="1">
      <alignment horizontal="left" vertical="center"/>
    </xf>
    <xf numFmtId="49" fontId="29" fillId="10" borderId="5" xfId="0" applyNumberFormat="1" applyFont="1" applyFill="1" applyBorder="1" applyAlignment="1">
      <alignment horizontal="center" vertical="center"/>
    </xf>
    <xf numFmtId="49" fontId="29" fillId="10" borderId="5" xfId="0" applyNumberFormat="1" applyFont="1" applyFill="1" applyBorder="1" applyAlignment="1">
      <alignment horizontal="left" vertical="center" wrapText="1"/>
    </xf>
    <xf numFmtId="4" fontId="29" fillId="10" borderId="5" xfId="0" applyNumberFormat="1" applyFont="1" applyFill="1" applyBorder="1" applyAlignment="1">
      <alignment horizontal="right" vertical="center"/>
    </xf>
    <xf numFmtId="3" fontId="30" fillId="9" borderId="5" xfId="0" applyNumberFormat="1" applyFont="1" applyFill="1" applyBorder="1" applyAlignment="1">
      <alignment horizontal="right" vertical="center"/>
    </xf>
    <xf numFmtId="49" fontId="30" fillId="10" borderId="6" xfId="0" applyNumberFormat="1" applyFont="1" applyFill="1" applyBorder="1" applyAlignment="1">
      <alignment horizontal="left" vertical="center"/>
    </xf>
    <xf numFmtId="0" fontId="30" fillId="9" borderId="5" xfId="0" applyFont="1" applyFill="1" applyBorder="1" applyAlignment="1">
      <alignment horizontal="center" vertical="center"/>
    </xf>
    <xf numFmtId="49" fontId="30" fillId="10" borderId="5" xfId="0" applyNumberFormat="1" applyFont="1" applyFill="1" applyBorder="1" applyAlignment="1">
      <alignment horizontal="left" vertical="center" wrapText="1"/>
    </xf>
    <xf numFmtId="4" fontId="30" fillId="10" borderId="5" xfId="0" applyNumberFormat="1" applyFont="1" applyFill="1" applyBorder="1" applyAlignment="1">
      <alignment horizontal="right" vertical="center"/>
    </xf>
    <xf numFmtId="0" fontId="29" fillId="9" borderId="6" xfId="0" applyFont="1" applyFill="1" applyBorder="1" applyAlignment="1">
      <alignment horizontal="left" vertical="center"/>
    </xf>
    <xf numFmtId="49" fontId="33" fillId="10" borderId="5" xfId="0" applyNumberFormat="1" applyFont="1" applyFill="1" applyBorder="1" applyAlignment="1">
      <alignment horizontal="center" vertical="center"/>
    </xf>
    <xf numFmtId="49" fontId="31" fillId="10" borderId="5" xfId="0" applyNumberFormat="1" applyFont="1" applyFill="1" applyBorder="1" applyAlignment="1">
      <alignment horizontal="left" vertical="center" wrapText="1"/>
    </xf>
    <xf numFmtId="4" fontId="31" fillId="10" borderId="5" xfId="0" applyNumberFormat="1" applyFont="1" applyFill="1" applyBorder="1" applyAlignment="1">
      <alignment horizontal="right" vertical="center"/>
    </xf>
    <xf numFmtId="0" fontId="31" fillId="10" borderId="5" xfId="0" applyFont="1" applyFill="1" applyBorder="1" applyAlignment="1">
      <alignment horizontal="center" vertical="center"/>
    </xf>
    <xf numFmtId="0" fontId="30" fillId="9" borderId="6" xfId="0" applyFont="1" applyFill="1" applyBorder="1" applyAlignment="1">
      <alignment horizontal="left" vertical="center"/>
    </xf>
    <xf numFmtId="0" fontId="32" fillId="10" borderId="5" xfId="0" applyFont="1" applyFill="1" applyBorder="1" applyAlignment="1">
      <alignment horizontal="center" vertical="center"/>
    </xf>
    <xf numFmtId="49" fontId="32" fillId="10" borderId="5" xfId="0" applyNumberFormat="1" applyFont="1" applyFill="1" applyBorder="1" applyAlignment="1">
      <alignment horizontal="left" vertical="center" wrapText="1"/>
    </xf>
    <xf numFmtId="4" fontId="32" fillId="10" borderId="5" xfId="0" applyNumberFormat="1" applyFont="1" applyFill="1" applyBorder="1" applyAlignment="1">
      <alignment horizontal="right" vertical="center"/>
    </xf>
    <xf numFmtId="0" fontId="29" fillId="10" borderId="6" xfId="0" applyFont="1" applyFill="1" applyBorder="1" applyAlignment="1">
      <alignment horizontal="left" vertical="center"/>
    </xf>
    <xf numFmtId="0" fontId="29" fillId="10" borderId="5" xfId="0" applyFont="1" applyFill="1" applyBorder="1" applyAlignment="1">
      <alignment horizontal="center" vertical="center"/>
    </xf>
    <xf numFmtId="0" fontId="29" fillId="10" borderId="5" xfId="0" applyFont="1" applyFill="1" applyBorder="1" applyAlignment="1">
      <alignment horizontal="left" vertical="center" wrapText="1"/>
    </xf>
    <xf numFmtId="0" fontId="30" fillId="10" borderId="6" xfId="0" applyFont="1" applyFill="1" applyBorder="1" applyAlignment="1">
      <alignment horizontal="left" vertical="center"/>
    </xf>
    <xf numFmtId="0" fontId="30" fillId="10" borderId="5" xfId="0" applyFont="1" applyFill="1" applyBorder="1" applyAlignment="1">
      <alignment horizontal="center" vertical="center"/>
    </xf>
    <xf numFmtId="0" fontId="30" fillId="10" borderId="5" xfId="0" applyFont="1" applyFill="1" applyBorder="1" applyAlignment="1">
      <alignment horizontal="left" vertical="center" wrapText="1"/>
    </xf>
    <xf numFmtId="49" fontId="31" fillId="10" borderId="5" xfId="0" applyNumberFormat="1" applyFont="1" applyFill="1" applyBorder="1" applyAlignment="1">
      <alignment horizontal="center" vertical="center"/>
    </xf>
    <xf numFmtId="4" fontId="29" fillId="10" borderId="5" xfId="0" applyNumberFormat="1" applyFont="1" applyFill="1" applyBorder="1" applyAlignment="1">
      <alignment horizontal="right" vertical="center" wrapText="1"/>
    </xf>
    <xf numFmtId="49" fontId="30" fillId="10" borderId="5" xfId="0" applyNumberFormat="1" applyFont="1" applyFill="1" applyBorder="1" applyAlignment="1">
      <alignment horizontal="center" vertical="center"/>
    </xf>
    <xf numFmtId="4" fontId="30" fillId="10" borderId="5" xfId="0" applyNumberFormat="1" applyFont="1" applyFill="1" applyBorder="1" applyAlignment="1">
      <alignment horizontal="right" vertical="center" wrapText="1"/>
    </xf>
    <xf numFmtId="0" fontId="29" fillId="9" borderId="5" xfId="0" applyFont="1" applyFill="1" applyBorder="1" applyAlignment="1">
      <alignment horizontal="center" vertical="center"/>
    </xf>
    <xf numFmtId="49" fontId="29" fillId="9" borderId="5" xfId="0" applyNumberFormat="1" applyFont="1" applyFill="1" applyBorder="1" applyAlignment="1">
      <alignment horizontal="left" vertical="center" wrapText="1"/>
    </xf>
    <xf numFmtId="4" fontId="29" fillId="9" borderId="5" xfId="0" applyNumberFormat="1" applyFont="1" applyFill="1" applyBorder="1" applyAlignment="1">
      <alignment horizontal="right" vertical="center"/>
    </xf>
    <xf numFmtId="49" fontId="30" fillId="10" borderId="15" xfId="0" applyNumberFormat="1" applyFont="1" applyFill="1" applyBorder="1" applyAlignment="1">
      <alignment horizontal="center" vertical="center"/>
    </xf>
    <xf numFmtId="4" fontId="31" fillId="7" borderId="5" xfId="0" applyNumberFormat="1" applyFont="1" applyFill="1" applyBorder="1" applyAlignment="1">
      <alignment horizontal="right" vertical="center"/>
    </xf>
    <xf numFmtId="3" fontId="31" fillId="10" borderId="0" xfId="0" applyNumberFormat="1" applyFont="1" applyFill="1" applyAlignment="1">
      <alignment horizontal="center" vertical="center"/>
    </xf>
    <xf numFmtId="4" fontId="31" fillId="10" borderId="0" xfId="0" applyNumberFormat="1" applyFont="1" applyFill="1" applyAlignment="1">
      <alignment horizontal="right" vertical="center"/>
    </xf>
    <xf numFmtId="3" fontId="30" fillId="9" borderId="0" xfId="0" applyNumberFormat="1" applyFont="1" applyFill="1" applyAlignment="1">
      <alignment horizontal="right" vertical="center"/>
    </xf>
    <xf numFmtId="3" fontId="31" fillId="10" borderId="0" xfId="0" applyNumberFormat="1" applyFont="1" applyFill="1" applyAlignment="1">
      <alignment horizontal="left" vertical="center"/>
    </xf>
    <xf numFmtId="4" fontId="31" fillId="10" borderId="5" xfId="0" applyNumberFormat="1" applyFont="1" applyFill="1" applyBorder="1" applyAlignment="1">
      <alignment horizontal="center" vertical="center" wrapText="1"/>
    </xf>
    <xf numFmtId="4" fontId="31" fillId="10" borderId="5" xfId="0" applyNumberFormat="1" applyFont="1" applyFill="1" applyBorder="1" applyAlignment="1">
      <alignment horizontal="right" vertical="center" wrapText="1"/>
    </xf>
    <xf numFmtId="4" fontId="32" fillId="9" borderId="5" xfId="0" applyNumberFormat="1" applyFont="1" applyFill="1" applyBorder="1" applyAlignment="1">
      <alignment horizontal="right" vertical="center"/>
    </xf>
    <xf numFmtId="3" fontId="29" fillId="7" borderId="5" xfId="0" applyNumberFormat="1" applyFont="1" applyFill="1" applyBorder="1" applyAlignment="1">
      <alignment horizontal="center" vertical="center"/>
    </xf>
    <xf numFmtId="3" fontId="29" fillId="7" borderId="6" xfId="0" applyNumberFormat="1" applyFont="1" applyFill="1" applyBorder="1" applyAlignment="1">
      <alignment horizontal="left" vertical="center"/>
    </xf>
    <xf numFmtId="3" fontId="29" fillId="10" borderId="5" xfId="0" applyNumberFormat="1" applyFont="1" applyFill="1" applyBorder="1" applyAlignment="1">
      <alignment horizontal="center" vertical="center"/>
    </xf>
    <xf numFmtId="3" fontId="29" fillId="10" borderId="5" xfId="0" applyNumberFormat="1" applyFont="1" applyFill="1" applyBorder="1" applyAlignment="1">
      <alignment horizontal="left" vertical="center"/>
    </xf>
    <xf numFmtId="3" fontId="29" fillId="10" borderId="5" xfId="0" applyNumberFormat="1" applyFont="1" applyFill="1" applyBorder="1" applyAlignment="1">
      <alignment horizontal="left" vertical="center" wrapText="1"/>
    </xf>
    <xf numFmtId="3" fontId="30" fillId="10" borderId="16" xfId="0" applyNumberFormat="1" applyFont="1" applyFill="1" applyBorder="1" applyAlignment="1">
      <alignment horizontal="center" vertical="center"/>
    </xf>
    <xf numFmtId="3" fontId="30" fillId="10" borderId="5" xfId="0" applyNumberFormat="1" applyFont="1" applyFill="1" applyBorder="1" applyAlignment="1">
      <alignment horizontal="center" vertical="center"/>
    </xf>
    <xf numFmtId="3" fontId="30" fillId="10" borderId="5" xfId="0" applyNumberFormat="1" applyFont="1" applyFill="1" applyBorder="1" applyAlignment="1">
      <alignment horizontal="left" vertical="center"/>
    </xf>
    <xf numFmtId="3" fontId="30" fillId="10" borderId="0" xfId="0" applyNumberFormat="1" applyFont="1" applyFill="1" applyAlignment="1">
      <alignment horizontal="center" vertical="center"/>
    </xf>
    <xf numFmtId="49" fontId="30" fillId="10" borderId="0" xfId="0" applyNumberFormat="1" applyFont="1" applyFill="1" applyAlignment="1">
      <alignment horizontal="left" vertical="center"/>
    </xf>
    <xf numFmtId="3" fontId="30" fillId="10" borderId="0" xfId="0" applyNumberFormat="1" applyFont="1" applyFill="1" applyAlignment="1">
      <alignment horizontal="left" vertical="center"/>
    </xf>
    <xf numFmtId="4" fontId="30" fillId="10" borderId="0" xfId="0" applyNumberFormat="1" applyFont="1" applyFill="1" applyAlignment="1">
      <alignment horizontal="right" vertical="center" wrapText="1"/>
    </xf>
    <xf numFmtId="4" fontId="31" fillId="9" borderId="5" xfId="0" applyNumberFormat="1" applyFont="1" applyFill="1" applyBorder="1" applyAlignment="1">
      <alignment horizontal="right" vertical="center"/>
    </xf>
    <xf numFmtId="0" fontId="31" fillId="7" borderId="5" xfId="0" applyFont="1" applyFill="1" applyBorder="1" applyAlignment="1">
      <alignment horizontal="center" vertical="center" wrapText="1"/>
    </xf>
    <xf numFmtId="0" fontId="31" fillId="7" borderId="18" xfId="0" applyFont="1" applyFill="1" applyBorder="1" applyAlignment="1">
      <alignment horizontal="center" vertical="center" wrapText="1"/>
    </xf>
    <xf numFmtId="0" fontId="31" fillId="7" borderId="15" xfId="0" applyFont="1" applyFill="1" applyBorder="1" applyAlignment="1">
      <alignment horizontal="center" vertical="center" wrapText="1"/>
    </xf>
    <xf numFmtId="4" fontId="31" fillId="7" borderId="15" xfId="0" applyNumberFormat="1" applyFont="1" applyFill="1" applyBorder="1" applyAlignment="1">
      <alignment horizontal="right" vertical="center" wrapText="1"/>
    </xf>
    <xf numFmtId="4" fontId="31" fillId="6" borderId="15" xfId="0" applyNumberFormat="1" applyFont="1" applyFill="1" applyBorder="1" applyAlignment="1">
      <alignment horizontal="right" vertical="center"/>
    </xf>
    <xf numFmtId="3" fontId="32" fillId="7" borderId="5" xfId="0" applyNumberFormat="1" applyFont="1" applyFill="1" applyBorder="1" applyAlignment="1">
      <alignment horizontal="right" vertical="center" wrapText="1"/>
    </xf>
    <xf numFmtId="3" fontId="32" fillId="6" borderId="5" xfId="0" applyNumberFormat="1" applyFont="1" applyFill="1" applyBorder="1" applyAlignment="1">
      <alignment horizontal="right" vertical="center"/>
    </xf>
    <xf numFmtId="0" fontId="31" fillId="10" borderId="18" xfId="0" applyFont="1" applyFill="1" applyBorder="1" applyAlignment="1">
      <alignment horizontal="left" vertical="center" wrapText="1"/>
    </xf>
    <xf numFmtId="0" fontId="31" fillId="10" borderId="15" xfId="0" applyFont="1" applyFill="1" applyBorder="1" applyAlignment="1">
      <alignment horizontal="center" vertical="center" wrapText="1"/>
    </xf>
    <xf numFmtId="4" fontId="31" fillId="10" borderId="15" xfId="0" applyNumberFormat="1" applyFont="1" applyFill="1" applyBorder="1" applyAlignment="1">
      <alignment horizontal="right" vertical="center" wrapText="1"/>
    </xf>
    <xf numFmtId="4" fontId="31" fillId="9" borderId="15" xfId="0" applyNumberFormat="1" applyFont="1" applyFill="1" applyBorder="1" applyAlignment="1">
      <alignment horizontal="right" vertical="center"/>
    </xf>
    <xf numFmtId="49" fontId="29" fillId="10" borderId="5" xfId="0" applyNumberFormat="1" applyFont="1" applyFill="1" applyBorder="1" applyAlignment="1">
      <alignment horizontal="center" vertical="top"/>
    </xf>
    <xf numFmtId="49" fontId="29" fillId="10" borderId="5" xfId="0" applyNumberFormat="1" applyFont="1" applyFill="1" applyBorder="1" applyAlignment="1">
      <alignment vertical="center"/>
    </xf>
    <xf numFmtId="49" fontId="29" fillId="9" borderId="6" xfId="0" applyNumberFormat="1" applyFont="1" applyFill="1" applyBorder="1" applyAlignment="1">
      <alignment horizontal="left" vertical="center"/>
    </xf>
    <xf numFmtId="0" fontId="29" fillId="9" borderId="5" xfId="0" applyFont="1" applyFill="1" applyBorder="1" applyAlignment="1">
      <alignment vertical="center"/>
    </xf>
    <xf numFmtId="49" fontId="30" fillId="9" borderId="6" xfId="0" applyNumberFormat="1" applyFont="1" applyFill="1" applyBorder="1" applyAlignment="1">
      <alignment horizontal="right" vertical="center"/>
    </xf>
    <xf numFmtId="0" fontId="30" fillId="9" borderId="5" xfId="0" applyFont="1" applyFill="1" applyBorder="1" applyAlignment="1">
      <alignment vertical="center"/>
    </xf>
    <xf numFmtId="4" fontId="30" fillId="9" borderId="5" xfId="0" applyNumberFormat="1" applyFont="1" applyFill="1" applyBorder="1" applyAlignment="1">
      <alignment horizontal="right" vertical="center"/>
    </xf>
    <xf numFmtId="3" fontId="32" fillId="9" borderId="0" xfId="0" applyNumberFormat="1" applyFont="1" applyFill="1" applyAlignment="1">
      <alignment vertical="center"/>
    </xf>
    <xf numFmtId="0" fontId="32" fillId="9" borderId="0" xfId="0" applyFont="1" applyFill="1" applyAlignment="1">
      <alignment vertical="center"/>
    </xf>
    <xf numFmtId="0" fontId="31" fillId="10" borderId="6" xfId="0" applyFont="1" applyFill="1" applyBorder="1" applyAlignment="1">
      <alignment horizontal="left" vertical="center"/>
    </xf>
    <xf numFmtId="49" fontId="31" fillId="10" borderId="5" xfId="0" applyNumberFormat="1" applyFont="1" applyFill="1" applyBorder="1" applyAlignment="1">
      <alignment vertical="center"/>
    </xf>
    <xf numFmtId="0" fontId="32" fillId="10" borderId="6" xfId="0" applyFont="1" applyFill="1" applyBorder="1" applyAlignment="1">
      <alignment horizontal="right" vertical="center"/>
    </xf>
    <xf numFmtId="49" fontId="32" fillId="10" borderId="5" xfId="0" applyNumberFormat="1" applyFont="1" applyFill="1" applyBorder="1" applyAlignment="1">
      <alignment horizontal="center" vertical="center"/>
    </xf>
    <xf numFmtId="49" fontId="32" fillId="10" borderId="5" xfId="0" applyNumberFormat="1" applyFont="1" applyFill="1" applyBorder="1" applyAlignment="1">
      <alignment vertical="center"/>
    </xf>
    <xf numFmtId="4" fontId="32" fillId="10" borderId="5" xfId="0" applyNumberFormat="1" applyFont="1" applyFill="1" applyBorder="1" applyAlignment="1">
      <alignment horizontal="right" vertical="center" wrapText="1"/>
    </xf>
    <xf numFmtId="0" fontId="31" fillId="9" borderId="5" xfId="0" applyFont="1" applyFill="1" applyBorder="1" applyAlignment="1">
      <alignment vertical="top"/>
    </xf>
    <xf numFmtId="0" fontId="32" fillId="10" borderId="6" xfId="0" applyFont="1" applyFill="1" applyBorder="1" applyAlignment="1">
      <alignment horizontal="left" vertical="center"/>
    </xf>
    <xf numFmtId="0" fontId="31" fillId="9" borderId="5" xfId="0" applyFont="1" applyFill="1" applyBorder="1" applyAlignment="1">
      <alignment vertical="center"/>
    </xf>
    <xf numFmtId="49" fontId="29" fillId="10" borderId="5" xfId="0" applyNumberFormat="1" applyFont="1" applyFill="1" applyBorder="1" applyAlignment="1">
      <alignment horizontal="left" vertical="center"/>
    </xf>
    <xf numFmtId="49" fontId="30" fillId="10" borderId="6" xfId="0" applyNumberFormat="1" applyFont="1" applyFill="1" applyBorder="1" applyAlignment="1">
      <alignment horizontal="right" vertical="center"/>
    </xf>
    <xf numFmtId="49" fontId="30" fillId="10" borderId="5" xfId="0" applyNumberFormat="1" applyFont="1" applyFill="1" applyBorder="1" applyAlignment="1">
      <alignment horizontal="left" vertical="center"/>
    </xf>
    <xf numFmtId="4" fontId="30" fillId="9" borderId="0" xfId="0" applyNumberFormat="1" applyFont="1" applyFill="1" applyAlignment="1">
      <alignment horizontal="right" vertical="center"/>
    </xf>
    <xf numFmtId="49" fontId="30" fillId="9" borderId="5" xfId="0" applyNumberFormat="1" applyFont="1" applyFill="1" applyBorder="1" applyAlignment="1">
      <alignment horizontal="left" vertical="center"/>
    </xf>
    <xf numFmtId="3" fontId="31" fillId="9" borderId="0" xfId="0" applyNumberFormat="1" applyFont="1" applyFill="1" applyAlignment="1">
      <alignment vertical="center"/>
    </xf>
    <xf numFmtId="0" fontId="31" fillId="9" borderId="0" xfId="0" applyFont="1" applyFill="1" applyAlignment="1">
      <alignment vertical="center"/>
    </xf>
    <xf numFmtId="3" fontId="29" fillId="9" borderId="5" xfId="0" applyNumberFormat="1" applyFont="1" applyFill="1" applyBorder="1" applyAlignment="1">
      <alignment vertical="center"/>
    </xf>
    <xf numFmtId="3" fontId="29" fillId="9" borderId="6" xfId="0" applyNumberFormat="1" applyFont="1" applyFill="1" applyBorder="1" applyAlignment="1">
      <alignment horizontal="left" vertical="center"/>
    </xf>
    <xf numFmtId="3" fontId="29" fillId="9" borderId="5" xfId="0" applyNumberFormat="1" applyFont="1" applyFill="1" applyBorder="1" applyAlignment="1">
      <alignment horizontal="center" vertical="center"/>
    </xf>
    <xf numFmtId="3" fontId="30" fillId="9" borderId="5" xfId="0" applyNumberFormat="1" applyFont="1" applyFill="1" applyBorder="1" applyAlignment="1">
      <alignment vertical="center"/>
    </xf>
    <xf numFmtId="1" fontId="30" fillId="9" borderId="6" xfId="0" applyNumberFormat="1" applyFont="1" applyFill="1" applyBorder="1" applyAlignment="1">
      <alignment horizontal="left" vertical="center"/>
    </xf>
    <xf numFmtId="3" fontId="30" fillId="9" borderId="5" xfId="0" applyNumberFormat="1" applyFont="1" applyFill="1" applyBorder="1" applyAlignment="1">
      <alignment horizontal="center" vertical="center"/>
    </xf>
    <xf numFmtId="49" fontId="29" fillId="9" borderId="5" xfId="0" applyNumberFormat="1" applyFont="1" applyFill="1" applyBorder="1" applyAlignment="1">
      <alignment horizontal="center" vertical="center"/>
    </xf>
    <xf numFmtId="3" fontId="30" fillId="9" borderId="0" xfId="0" applyNumberFormat="1" applyFont="1" applyFill="1" applyAlignment="1">
      <alignment horizontal="left" vertical="center"/>
    </xf>
    <xf numFmtId="3" fontId="30" fillId="9" borderId="0" xfId="0" applyNumberFormat="1" applyFont="1" applyFill="1" applyAlignment="1">
      <alignment horizontal="center" vertical="center"/>
    </xf>
    <xf numFmtId="1" fontId="31" fillId="10" borderId="5" xfId="0" applyNumberFormat="1" applyFont="1" applyFill="1" applyBorder="1" applyAlignment="1">
      <alignment horizontal="center" vertical="center" wrapText="1"/>
    </xf>
    <xf numFmtId="1" fontId="31" fillId="9" borderId="5" xfId="0" applyNumberFormat="1" applyFont="1" applyFill="1" applyBorder="1" applyAlignment="1">
      <alignment horizontal="center" vertical="center"/>
    </xf>
    <xf numFmtId="3" fontId="8" fillId="11" borderId="1" xfId="0" applyNumberFormat="1" applyFont="1" applyFill="1" applyBorder="1" applyAlignment="1">
      <alignment vertical="center" wrapText="1"/>
    </xf>
    <xf numFmtId="164" fontId="8" fillId="11" borderId="1" xfId="0" applyNumberFormat="1" applyFont="1" applyFill="1" applyBorder="1" applyAlignment="1">
      <alignment horizontal="right" vertical="center"/>
    </xf>
    <xf numFmtId="164" fontId="9" fillId="11" borderId="8" xfId="0" applyNumberFormat="1" applyFont="1" applyFill="1" applyBorder="1" applyAlignment="1">
      <alignment horizontal="right" vertical="center"/>
    </xf>
    <xf numFmtId="3" fontId="9" fillId="11" borderId="8" xfId="0" applyNumberFormat="1" applyFont="1" applyFill="1" applyBorder="1" applyAlignment="1">
      <alignment horizontal="right" vertical="center"/>
    </xf>
    <xf numFmtId="0" fontId="20" fillId="6" borderId="14" xfId="1" applyFont="1" applyFill="1" applyBorder="1" applyAlignment="1">
      <alignment horizontal="center" vertical="center" wrapText="1"/>
    </xf>
    <xf numFmtId="3" fontId="21" fillId="7" borderId="14" xfId="0" applyNumberFormat="1" applyFont="1" applyFill="1" applyBorder="1" applyAlignment="1">
      <alignment vertical="center" wrapText="1"/>
    </xf>
    <xf numFmtId="3" fontId="21" fillId="7" borderId="14" xfId="0" applyNumberFormat="1" applyFont="1" applyFill="1" applyBorder="1" applyAlignment="1">
      <alignment horizontal="right" vertical="center" wrapText="1"/>
    </xf>
    <xf numFmtId="0" fontId="31" fillId="9" borderId="5" xfId="0" applyFont="1" applyFill="1" applyBorder="1" applyAlignment="1">
      <alignment horizontal="center" vertical="top"/>
    </xf>
    <xf numFmtId="3" fontId="16" fillId="2" borderId="1" xfId="0" applyNumberFormat="1" applyFont="1" applyFill="1" applyBorder="1" applyAlignment="1">
      <alignment horizontal="right" vertical="center" wrapText="1"/>
    </xf>
    <xf numFmtId="3" fontId="16" fillId="2" borderId="12" xfId="0" applyNumberFormat="1" applyFont="1" applyFill="1" applyBorder="1" applyAlignment="1">
      <alignment horizontal="right" vertical="center" wrapText="1"/>
    </xf>
    <xf numFmtId="3" fontId="34" fillId="11" borderId="8" xfId="0" applyNumberFormat="1" applyFont="1" applyFill="1" applyBorder="1" applyAlignment="1">
      <alignment horizontal="right" vertical="center"/>
    </xf>
    <xf numFmtId="49" fontId="35" fillId="10" borderId="5" xfId="0" applyNumberFormat="1" applyFont="1" applyFill="1" applyBorder="1" applyAlignment="1">
      <alignment vertical="center"/>
    </xf>
    <xf numFmtId="4" fontId="35" fillId="10" borderId="5" xfId="0" applyNumberFormat="1" applyFont="1" applyFill="1" applyBorder="1" applyAlignment="1">
      <alignment horizontal="right" vertical="center" wrapText="1"/>
    </xf>
    <xf numFmtId="0" fontId="36" fillId="10" borderId="6" xfId="0" applyFont="1" applyFill="1" applyBorder="1" applyAlignment="1">
      <alignment horizontal="left" vertical="center"/>
    </xf>
    <xf numFmtId="49" fontId="36" fillId="10" borderId="5" xfId="0" applyNumberFormat="1" applyFont="1" applyFill="1" applyBorder="1" applyAlignment="1">
      <alignment horizontal="left" vertical="center"/>
    </xf>
    <xf numFmtId="4" fontId="36" fillId="9" borderId="5" xfId="0" applyNumberFormat="1" applyFont="1" applyFill="1" applyBorder="1" applyAlignment="1">
      <alignment horizontal="right" vertical="center"/>
    </xf>
    <xf numFmtId="4" fontId="30" fillId="10" borderId="16" xfId="0" applyNumberFormat="1" applyFont="1" applyFill="1" applyBorder="1" applyAlignment="1">
      <alignment vertical="center"/>
    </xf>
    <xf numFmtId="4" fontId="30" fillId="10" borderId="15" xfId="0" applyNumberFormat="1" applyFont="1" applyFill="1" applyBorder="1" applyAlignment="1">
      <alignment vertical="center"/>
    </xf>
    <xf numFmtId="4" fontId="30" fillId="10" borderId="23" xfId="0" applyNumberFormat="1" applyFont="1" applyFill="1" applyBorder="1" applyAlignment="1">
      <alignment vertical="center"/>
    </xf>
    <xf numFmtId="1" fontId="37" fillId="9" borderId="5" xfId="0" applyNumberFormat="1" applyFont="1" applyFill="1" applyBorder="1" applyAlignment="1">
      <alignment horizontal="left" vertical="center"/>
    </xf>
    <xf numFmtId="0" fontId="37" fillId="10" borderId="6" xfId="0" applyFont="1" applyFill="1" applyBorder="1" applyAlignment="1">
      <alignment horizontal="left" vertical="center"/>
    </xf>
    <xf numFmtId="49" fontId="37" fillId="10" borderId="5" xfId="0" applyNumberFormat="1" applyFont="1" applyFill="1" applyBorder="1" applyAlignment="1">
      <alignment horizontal="left" vertical="center"/>
    </xf>
    <xf numFmtId="4" fontId="37" fillId="9" borderId="5" xfId="0" applyNumberFormat="1" applyFont="1" applyFill="1" applyBorder="1" applyAlignment="1">
      <alignment horizontal="right" vertical="center"/>
    </xf>
    <xf numFmtId="3" fontId="37" fillId="9" borderId="5" xfId="0" applyNumberFormat="1" applyFont="1" applyFill="1" applyBorder="1" applyAlignment="1">
      <alignment horizontal="right" vertical="center"/>
    </xf>
    <xf numFmtId="4" fontId="35" fillId="10" borderId="15" xfId="0" applyNumberFormat="1" applyFont="1" applyFill="1" applyBorder="1" applyAlignment="1">
      <alignment horizontal="right" vertical="center" wrapText="1"/>
    </xf>
    <xf numFmtId="4" fontId="35" fillId="9" borderId="15" xfId="0" applyNumberFormat="1" applyFont="1" applyFill="1" applyBorder="1" applyAlignment="1">
      <alignment horizontal="right" vertical="center"/>
    </xf>
    <xf numFmtId="0" fontId="31" fillId="10" borderId="15" xfId="0" applyFont="1" applyFill="1" applyBorder="1" applyAlignment="1">
      <alignment horizontal="left" vertical="center" wrapText="1"/>
    </xf>
    <xf numFmtId="0" fontId="35" fillId="10" borderId="18" xfId="0" applyFont="1" applyFill="1" applyBorder="1" applyAlignment="1">
      <alignment horizontal="left" vertical="center" wrapText="1"/>
    </xf>
    <xf numFmtId="0" fontId="35" fillId="10" borderId="15" xfId="0" applyFont="1" applyFill="1" applyBorder="1" applyAlignment="1">
      <alignment horizontal="center" vertical="center" wrapText="1"/>
    </xf>
    <xf numFmtId="0" fontId="35" fillId="10" borderId="15" xfId="0" applyFont="1" applyFill="1" applyBorder="1" applyAlignment="1">
      <alignment horizontal="left" vertical="center" wrapText="1"/>
    </xf>
    <xf numFmtId="0" fontId="38" fillId="10" borderId="6" xfId="0" applyFont="1" applyFill="1" applyBorder="1" applyAlignment="1">
      <alignment horizontal="left" vertical="center"/>
    </xf>
    <xf numFmtId="49" fontId="38" fillId="10" borderId="5" xfId="0" applyNumberFormat="1" applyFont="1" applyFill="1" applyBorder="1" applyAlignment="1">
      <alignment horizontal="center" vertical="center"/>
    </xf>
    <xf numFmtId="49" fontId="38" fillId="10" borderId="5" xfId="0" applyNumberFormat="1" applyFont="1" applyFill="1" applyBorder="1" applyAlignment="1">
      <alignment vertical="center"/>
    </xf>
    <xf numFmtId="0" fontId="35" fillId="10" borderId="6" xfId="0" applyFont="1" applyFill="1" applyBorder="1" applyAlignment="1">
      <alignment horizontal="left" vertical="center"/>
    </xf>
    <xf numFmtId="49" fontId="35" fillId="10" borderId="5" xfId="0" applyNumberFormat="1" applyFont="1" applyFill="1" applyBorder="1" applyAlignment="1">
      <alignment horizontal="center" vertical="center"/>
    </xf>
    <xf numFmtId="4" fontId="38" fillId="10" borderId="5" xfId="0" applyNumberFormat="1" applyFont="1" applyFill="1" applyBorder="1" applyAlignment="1">
      <alignment horizontal="right" vertical="center" wrapText="1"/>
    </xf>
    <xf numFmtId="0" fontId="27" fillId="8" borderId="0" xfId="8" applyFont="1" applyFill="1" applyAlignment="1">
      <alignment vertical="center" wrapText="1" readingOrder="1"/>
    </xf>
    <xf numFmtId="0" fontId="28" fillId="12" borderId="0" xfId="8" applyFont="1" applyFill="1" applyAlignment="1">
      <alignment horizontal="left" vertical="center" wrapText="1" readingOrder="1"/>
    </xf>
    <xf numFmtId="0" fontId="28" fillId="12" borderId="0" xfId="8" applyFont="1" applyFill="1" applyAlignment="1">
      <alignment vertical="center" wrapText="1" readingOrder="1"/>
    </xf>
    <xf numFmtId="165" fontId="28" fillId="12" borderId="0" xfId="8" applyNumberFormat="1" applyFont="1" applyFill="1" applyAlignment="1">
      <alignment horizontal="right" vertical="center" wrapText="1" readingOrder="1"/>
    </xf>
    <xf numFmtId="0" fontId="27" fillId="13" borderId="0" xfId="8" applyFont="1" applyFill="1" applyAlignment="1">
      <alignment horizontal="left" vertical="center" wrapText="1" readingOrder="1"/>
    </xf>
    <xf numFmtId="0" fontId="27" fillId="13" borderId="0" xfId="8" applyFont="1" applyFill="1" applyAlignment="1">
      <alignment vertical="center" wrapText="1" readingOrder="1"/>
    </xf>
    <xf numFmtId="165" fontId="27" fillId="13" borderId="0" xfId="8" applyNumberFormat="1" applyFont="1" applyFill="1" applyAlignment="1">
      <alignment horizontal="right" vertical="center" wrapText="1" readingOrder="1"/>
    </xf>
    <xf numFmtId="0" fontId="27" fillId="14" borderId="0" xfId="8" applyFont="1" applyFill="1" applyAlignment="1">
      <alignment horizontal="left" vertical="center" wrapText="1" readingOrder="1"/>
    </xf>
    <xf numFmtId="0" fontId="27" fillId="14" borderId="0" xfId="8" applyFont="1" applyFill="1" applyAlignment="1">
      <alignment vertical="center" wrapText="1" readingOrder="1"/>
    </xf>
    <xf numFmtId="165" fontId="27" fillId="14" borderId="0" xfId="8" applyNumberFormat="1" applyFont="1" applyFill="1" applyAlignment="1">
      <alignment horizontal="right" vertical="center" wrapText="1" readingOrder="1"/>
    </xf>
    <xf numFmtId="0" fontId="27" fillId="15" borderId="0" xfId="8" applyFont="1" applyFill="1" applyAlignment="1">
      <alignment horizontal="left" vertical="center" wrapText="1" readingOrder="1"/>
    </xf>
    <xf numFmtId="0" fontId="27" fillId="15" borderId="0" xfId="8" applyFont="1" applyFill="1" applyAlignment="1">
      <alignment vertical="center" wrapText="1" readingOrder="1"/>
    </xf>
    <xf numFmtId="165" fontId="27" fillId="15" borderId="0" xfId="8" applyNumberFormat="1" applyFont="1" applyFill="1" applyAlignment="1">
      <alignment horizontal="right" vertical="center" wrapText="1" readingOrder="1"/>
    </xf>
    <xf numFmtId="0" fontId="28" fillId="16" borderId="0" xfId="8" applyFont="1" applyFill="1" applyAlignment="1">
      <alignment horizontal="left" vertical="center" wrapText="1" readingOrder="1"/>
    </xf>
    <xf numFmtId="0" fontId="28" fillId="16" borderId="0" xfId="8" applyFont="1" applyFill="1" applyAlignment="1">
      <alignment vertical="center" wrapText="1" readingOrder="1"/>
    </xf>
    <xf numFmtId="165" fontId="28" fillId="16" borderId="0" xfId="8" applyNumberFormat="1" applyFont="1" applyFill="1" applyAlignment="1">
      <alignment horizontal="right" vertical="center" wrapText="1" readingOrder="1"/>
    </xf>
    <xf numFmtId="0" fontId="28" fillId="17" borderId="0" xfId="8" applyFont="1" applyFill="1" applyAlignment="1">
      <alignment horizontal="left" vertical="center" wrapText="1" readingOrder="1"/>
    </xf>
    <xf numFmtId="0" fontId="28" fillId="17" borderId="0" xfId="8" applyFont="1" applyFill="1" applyAlignment="1">
      <alignment vertical="center" wrapText="1" readingOrder="1"/>
    </xf>
    <xf numFmtId="165" fontId="28" fillId="17" borderId="0" xfId="8" applyNumberFormat="1" applyFont="1" applyFill="1" applyAlignment="1">
      <alignment horizontal="right" vertical="center" wrapText="1" readingOrder="1"/>
    </xf>
    <xf numFmtId="0" fontId="28" fillId="0" borderId="0" xfId="8" applyFont="1" applyAlignment="1">
      <alignment vertical="center" wrapText="1" readingOrder="1"/>
    </xf>
    <xf numFmtId="0" fontId="24" fillId="0" borderId="0" xfId="8" applyFont="1" applyAlignment="1">
      <alignment vertical="center" wrapText="1" readingOrder="1"/>
    </xf>
    <xf numFmtId="0" fontId="28" fillId="2" borderId="0" xfId="8" applyFont="1" applyFill="1" applyAlignment="1">
      <alignment vertical="center" wrapText="1" readingOrder="1"/>
    </xf>
    <xf numFmtId="0" fontId="8" fillId="2" borderId="14" xfId="0" applyFont="1" applyFill="1" applyBorder="1" applyAlignment="1">
      <alignment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0" fontId="8" fillId="4" borderId="3" xfId="1" applyFont="1" applyFill="1" applyBorder="1" applyAlignment="1">
      <alignment horizontal="left" vertical="center" wrapText="1"/>
    </xf>
    <xf numFmtId="0" fontId="8" fillId="4" borderId="4" xfId="1" applyFont="1" applyFill="1" applyBorder="1" applyAlignment="1">
      <alignment horizontal="left" vertical="center" wrapText="1"/>
    </xf>
    <xf numFmtId="0" fontId="8" fillId="4" borderId="6" xfId="1" applyFont="1" applyFill="1" applyBorder="1" applyAlignment="1">
      <alignment horizontal="left" vertical="center" wrapText="1"/>
    </xf>
    <xf numFmtId="0" fontId="8" fillId="6" borderId="3" xfId="1" applyFont="1" applyFill="1" applyBorder="1" applyAlignment="1">
      <alignment horizontal="left" vertical="center" wrapText="1"/>
    </xf>
    <xf numFmtId="0" fontId="8" fillId="6" borderId="4" xfId="1" applyFont="1" applyFill="1" applyBorder="1" applyAlignment="1">
      <alignment horizontal="left" vertical="center" wrapText="1"/>
    </xf>
    <xf numFmtId="0" fontId="8" fillId="6" borderId="6" xfId="1" applyFont="1" applyFill="1" applyBorder="1" applyAlignment="1">
      <alignment horizontal="left" vertical="center" wrapText="1"/>
    </xf>
    <xf numFmtId="0" fontId="8" fillId="3" borderId="0" xfId="1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11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vertical="center"/>
    </xf>
    <xf numFmtId="0" fontId="8" fillId="11" borderId="1" xfId="0" applyFont="1" applyFill="1" applyBorder="1" applyAlignment="1">
      <alignment vertical="center"/>
    </xf>
    <xf numFmtId="0" fontId="9" fillId="11" borderId="8" xfId="0" applyFont="1" applyFill="1" applyBorder="1" applyAlignment="1">
      <alignment vertical="center" wrapText="1"/>
    </xf>
    <xf numFmtId="0" fontId="9" fillId="11" borderId="13" xfId="0" applyFont="1" applyFill="1" applyBorder="1" applyAlignment="1">
      <alignment vertical="center" wrapText="1"/>
    </xf>
    <xf numFmtId="3" fontId="30" fillId="9" borderId="16" xfId="0" applyNumberFormat="1" applyFont="1" applyFill="1" applyBorder="1" applyAlignment="1">
      <alignment horizontal="right" vertical="center"/>
    </xf>
    <xf numFmtId="3" fontId="30" fillId="9" borderId="15" xfId="0" applyNumberFormat="1" applyFont="1" applyFill="1" applyBorder="1" applyAlignment="1">
      <alignment horizontal="right" vertical="center"/>
    </xf>
    <xf numFmtId="0" fontId="29" fillId="9" borderId="20" xfId="0" applyFont="1" applyFill="1" applyBorder="1" applyAlignment="1">
      <alignment horizontal="center" vertical="center"/>
    </xf>
    <xf numFmtId="0" fontId="29" fillId="9" borderId="18" xfId="0" applyFont="1" applyFill="1" applyBorder="1" applyAlignment="1">
      <alignment horizontal="center" vertical="center"/>
    </xf>
    <xf numFmtId="3" fontId="31" fillId="10" borderId="3" xfId="0" applyNumberFormat="1" applyFont="1" applyFill="1" applyBorder="1" applyAlignment="1">
      <alignment horizontal="center" vertical="center"/>
    </xf>
    <xf numFmtId="3" fontId="31" fillId="10" borderId="4" xfId="0" applyNumberFormat="1" applyFont="1" applyFill="1" applyBorder="1" applyAlignment="1">
      <alignment horizontal="center" vertical="center"/>
    </xf>
    <xf numFmtId="3" fontId="31" fillId="10" borderId="6" xfId="0" applyNumberFormat="1" applyFont="1" applyFill="1" applyBorder="1" applyAlignment="1">
      <alignment horizontal="center" vertical="center"/>
    </xf>
    <xf numFmtId="3" fontId="29" fillId="10" borderId="3" xfId="0" applyNumberFormat="1" applyFont="1" applyFill="1" applyBorder="1" applyAlignment="1">
      <alignment horizontal="center" vertical="center" wrapText="1"/>
    </xf>
    <xf numFmtId="3" fontId="29" fillId="10" borderId="4" xfId="0" applyNumberFormat="1" applyFont="1" applyFill="1" applyBorder="1" applyAlignment="1">
      <alignment horizontal="center" vertical="center" wrapText="1"/>
    </xf>
    <xf numFmtId="3" fontId="29" fillId="10" borderId="6" xfId="0" applyNumberFormat="1" applyFont="1" applyFill="1" applyBorder="1" applyAlignment="1">
      <alignment horizontal="center" vertical="center" wrapText="1"/>
    </xf>
    <xf numFmtId="3" fontId="29" fillId="10" borderId="5" xfId="0" applyNumberFormat="1" applyFont="1" applyFill="1" applyBorder="1" applyAlignment="1">
      <alignment horizontal="center" vertical="top" wrapText="1"/>
    </xf>
    <xf numFmtId="3" fontId="30" fillId="9" borderId="23" xfId="0" applyNumberFormat="1" applyFont="1" applyFill="1" applyBorder="1" applyAlignment="1">
      <alignment horizontal="right" vertical="center"/>
    </xf>
    <xf numFmtId="3" fontId="31" fillId="10" borderId="0" xfId="0" applyNumberFormat="1" applyFont="1" applyFill="1" applyAlignment="1">
      <alignment horizontal="center" vertical="center"/>
    </xf>
    <xf numFmtId="4" fontId="31" fillId="10" borderId="16" xfId="0" applyNumberFormat="1" applyFont="1" applyFill="1" applyBorder="1" applyAlignment="1">
      <alignment horizontal="right" vertical="center"/>
    </xf>
    <xf numFmtId="4" fontId="31" fillId="10" borderId="15" xfId="0" applyNumberFormat="1" applyFont="1" applyFill="1" applyBorder="1" applyAlignment="1">
      <alignment horizontal="right" vertical="center"/>
    </xf>
    <xf numFmtId="49" fontId="31" fillId="10" borderId="16" xfId="0" applyNumberFormat="1" applyFont="1" applyFill="1" applyBorder="1" applyAlignment="1">
      <alignment horizontal="left" vertical="center" wrapText="1"/>
    </xf>
    <xf numFmtId="49" fontId="31" fillId="10" borderId="15" xfId="0" applyNumberFormat="1" applyFont="1" applyFill="1" applyBorder="1" applyAlignment="1">
      <alignment horizontal="left" vertical="center" wrapText="1"/>
    </xf>
    <xf numFmtId="49" fontId="29" fillId="10" borderId="5" xfId="0" applyNumberFormat="1" applyFont="1" applyFill="1" applyBorder="1" applyAlignment="1">
      <alignment horizontal="center" vertical="top"/>
    </xf>
    <xf numFmtId="0" fontId="31" fillId="9" borderId="5" xfId="0" applyFont="1" applyFill="1" applyBorder="1" applyAlignment="1">
      <alignment horizontal="center" vertical="top"/>
    </xf>
    <xf numFmtId="0" fontId="29" fillId="9" borderId="5" xfId="0" applyFont="1" applyFill="1" applyBorder="1" applyAlignment="1">
      <alignment horizontal="center" vertical="top"/>
    </xf>
    <xf numFmtId="0" fontId="29" fillId="9" borderId="0" xfId="1" applyFont="1" applyFill="1" applyAlignment="1">
      <alignment horizontal="center" vertical="center"/>
    </xf>
    <xf numFmtId="0" fontId="31" fillId="10" borderId="5" xfId="0" applyFont="1" applyFill="1" applyBorder="1" applyAlignment="1">
      <alignment horizontal="center" vertical="center" wrapText="1"/>
    </xf>
    <xf numFmtId="3" fontId="29" fillId="10" borderId="21" xfId="0" applyNumberFormat="1" applyFont="1" applyFill="1" applyBorder="1" applyAlignment="1">
      <alignment horizontal="center" vertical="center" wrapText="1"/>
    </xf>
    <xf numFmtId="3" fontId="29" fillId="10" borderId="7" xfId="0" applyNumberFormat="1" applyFont="1" applyFill="1" applyBorder="1" applyAlignment="1">
      <alignment horizontal="center" vertical="center" wrapText="1"/>
    </xf>
    <xf numFmtId="3" fontId="31" fillId="10" borderId="17" xfId="0" applyNumberFormat="1" applyFont="1" applyFill="1" applyBorder="1" applyAlignment="1">
      <alignment horizontal="center" vertical="center"/>
    </xf>
    <xf numFmtId="49" fontId="30" fillId="10" borderId="16" xfId="0" applyNumberFormat="1" applyFont="1" applyFill="1" applyBorder="1" applyAlignment="1">
      <alignment horizontal="center" vertical="center" wrapText="1"/>
    </xf>
    <xf numFmtId="49" fontId="30" fillId="10" borderId="23" xfId="0" applyNumberFormat="1" applyFont="1" applyFill="1" applyBorder="1" applyAlignment="1">
      <alignment horizontal="center" vertical="center" wrapText="1"/>
    </xf>
    <xf numFmtId="49" fontId="30" fillId="10" borderId="15" xfId="0" applyNumberFormat="1" applyFont="1" applyFill="1" applyBorder="1" applyAlignment="1">
      <alignment horizontal="center" vertical="center" wrapText="1"/>
    </xf>
    <xf numFmtId="49" fontId="30" fillId="10" borderId="20" xfId="0" applyNumberFormat="1" applyFont="1" applyFill="1" applyBorder="1" applyAlignment="1">
      <alignment horizontal="center" vertical="center"/>
    </xf>
    <xf numFmtId="49" fontId="30" fillId="10" borderId="22" xfId="0" applyNumberFormat="1" applyFont="1" applyFill="1" applyBorder="1" applyAlignment="1">
      <alignment horizontal="center" vertical="center"/>
    </xf>
    <xf numFmtId="49" fontId="30" fillId="10" borderId="18" xfId="0" applyNumberFormat="1" applyFont="1" applyFill="1" applyBorder="1" applyAlignment="1">
      <alignment horizontal="center" vertical="center"/>
    </xf>
    <xf numFmtId="3" fontId="29" fillId="10" borderId="3" xfId="0" applyNumberFormat="1" applyFont="1" applyFill="1" applyBorder="1" applyAlignment="1">
      <alignment horizontal="center" vertical="center"/>
    </xf>
    <xf numFmtId="3" fontId="29" fillId="10" borderId="4" xfId="0" applyNumberFormat="1" applyFont="1" applyFill="1" applyBorder="1" applyAlignment="1">
      <alignment horizontal="center" vertical="center"/>
    </xf>
    <xf numFmtId="3" fontId="29" fillId="10" borderId="6" xfId="0" applyNumberFormat="1" applyFont="1" applyFill="1" applyBorder="1" applyAlignment="1">
      <alignment horizontal="center" vertical="center"/>
    </xf>
    <xf numFmtId="3" fontId="29" fillId="10" borderId="19" xfId="0" applyNumberFormat="1" applyFont="1" applyFill="1" applyBorder="1" applyAlignment="1">
      <alignment horizontal="center" vertical="center" wrapText="1"/>
    </xf>
    <xf numFmtId="3" fontId="29" fillId="10" borderId="0" xfId="0" applyNumberFormat="1" applyFont="1" applyFill="1" applyAlignment="1">
      <alignment horizontal="center" vertical="center" wrapText="1"/>
    </xf>
    <xf numFmtId="3" fontId="31" fillId="7" borderId="16" xfId="0" applyNumberFormat="1" applyFont="1" applyFill="1" applyBorder="1" applyAlignment="1">
      <alignment horizontal="center" vertical="center"/>
    </xf>
    <xf numFmtId="3" fontId="31" fillId="7" borderId="5" xfId="0" applyNumberFormat="1" applyFont="1" applyFill="1" applyBorder="1" applyAlignment="1">
      <alignment horizontal="center" vertical="center"/>
    </xf>
    <xf numFmtId="0" fontId="5" fillId="3" borderId="0" xfId="1" applyFont="1" applyFill="1" applyAlignment="1">
      <alignment horizontal="center" vertical="center" wrapText="1"/>
    </xf>
    <xf numFmtId="0" fontId="6" fillId="3" borderId="0" xfId="1" applyFont="1" applyFill="1" applyAlignment="1">
      <alignment vertical="center" wrapText="1"/>
    </xf>
    <xf numFmtId="0" fontId="6" fillId="3" borderId="0" xfId="1" applyFont="1" applyFill="1" applyAlignment="1">
      <alignment wrapText="1"/>
    </xf>
    <xf numFmtId="0" fontId="24" fillId="0" borderId="2" xfId="8" applyFont="1" applyBorder="1" applyAlignment="1">
      <alignment horizontal="right" vertical="center" wrapText="1" readingOrder="1"/>
    </xf>
    <xf numFmtId="0" fontId="25" fillId="0" borderId="2" xfId="8" applyFont="1" applyBorder="1" applyAlignment="1">
      <alignment vertical="top" wrapText="1"/>
    </xf>
    <xf numFmtId="165" fontId="27" fillId="8" borderId="0" xfId="8" applyNumberFormat="1" applyFont="1" applyFill="1" applyAlignment="1">
      <alignment horizontal="right" vertical="center" wrapText="1" readingOrder="1"/>
    </xf>
    <xf numFmtId="0" fontId="25" fillId="0" borderId="0" xfId="0" applyFont="1"/>
    <xf numFmtId="165" fontId="27" fillId="15" borderId="0" xfId="8" applyNumberFormat="1" applyFont="1" applyFill="1" applyAlignment="1">
      <alignment horizontal="right" vertical="center" wrapText="1" readingOrder="1"/>
    </xf>
    <xf numFmtId="165" fontId="28" fillId="16" borderId="0" xfId="8" applyNumberFormat="1" applyFont="1" applyFill="1" applyAlignment="1">
      <alignment horizontal="right" vertical="center" wrapText="1" readingOrder="1"/>
    </xf>
    <xf numFmtId="165" fontId="28" fillId="17" borderId="0" xfId="8" applyNumberFormat="1" applyFont="1" applyFill="1" applyAlignment="1">
      <alignment horizontal="right" vertical="center" wrapText="1" readingOrder="1"/>
    </xf>
    <xf numFmtId="165" fontId="28" fillId="12" borderId="0" xfId="8" applyNumberFormat="1" applyFont="1" applyFill="1" applyAlignment="1">
      <alignment horizontal="right" vertical="center" wrapText="1" readingOrder="1"/>
    </xf>
    <xf numFmtId="165" fontId="27" fillId="13" borderId="0" xfId="8" applyNumberFormat="1" applyFont="1" applyFill="1" applyAlignment="1">
      <alignment horizontal="right" vertical="center" wrapText="1" readingOrder="1"/>
    </xf>
    <xf numFmtId="165" fontId="27" fillId="14" borderId="0" xfId="8" applyNumberFormat="1" applyFont="1" applyFill="1" applyAlignment="1">
      <alignment horizontal="right" vertical="center" wrapText="1" readingOrder="1"/>
    </xf>
    <xf numFmtId="165" fontId="24" fillId="0" borderId="0" xfId="8" applyNumberFormat="1" applyFont="1" applyAlignment="1">
      <alignment horizontal="right" vertical="center" wrapText="1" readingOrder="1"/>
    </xf>
    <xf numFmtId="165" fontId="28" fillId="2" borderId="0" xfId="8" applyNumberFormat="1" applyFont="1" applyFill="1" applyAlignment="1">
      <alignment horizontal="right" vertical="center" wrapText="1" readingOrder="1"/>
    </xf>
    <xf numFmtId="165" fontId="28" fillId="0" borderId="0" xfId="8" applyNumberFormat="1" applyFont="1" applyAlignment="1">
      <alignment horizontal="right" vertical="center" wrapText="1" readingOrder="1"/>
    </xf>
    <xf numFmtId="0" fontId="26" fillId="0" borderId="0" xfId="8" applyFont="1" applyAlignment="1">
      <alignment horizontal="center" vertical="top" wrapText="1" readingOrder="1"/>
    </xf>
    <xf numFmtId="0" fontId="26" fillId="0" borderId="24" xfId="8" applyFont="1" applyBorder="1" applyAlignment="1">
      <alignment horizontal="center" vertical="top" wrapText="1" readingOrder="1"/>
    </xf>
  </cellXfs>
  <cellStyles count="9">
    <cellStyle name="Normal" xfId="8" xr:uid="{E9C160A2-A8D0-476F-B0C2-A72D68BE01BD}"/>
    <cellStyle name="Normalno" xfId="0" builtinId="0" customBuiltin="1"/>
    <cellStyle name="Normalno 2" xfId="1" xr:uid="{00000000-0005-0000-0000-000002000000}"/>
    <cellStyle name="Normalno 2 2" xfId="4" xr:uid="{00000000-0005-0000-0000-000003000000}"/>
    <cellStyle name="Normalno 3" xfId="3" xr:uid="{00000000-0005-0000-0000-000004000000}"/>
    <cellStyle name="Normalno 3 2" xfId="2" xr:uid="{00000000-0005-0000-0000-000005000000}"/>
    <cellStyle name="Normalno 3 3" xfId="5" xr:uid="{00000000-0005-0000-0000-000006000000}"/>
    <cellStyle name="Normalno 4" xfId="6" xr:uid="{08474E18-36B8-48CE-9A2D-ED6126FE33B1}"/>
    <cellStyle name="Obično_List10" xfId="7" xr:uid="{6A30A5F5-2D62-406F-B410-367BB21C3C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7"/>
  <sheetViews>
    <sheetView tabSelected="1" view="pageLayout" topLeftCell="A19" zoomScaleNormal="100" workbookViewId="0">
      <selection activeCell="B29" sqref="B29"/>
    </sheetView>
  </sheetViews>
  <sheetFormatPr defaultColWidth="8.85546875" defaultRowHeight="15.75" x14ac:dyDescent="0.25"/>
  <cols>
    <col min="1" max="4" width="8.85546875" style="4" customWidth="1"/>
    <col min="5" max="5" width="22.85546875" style="4" customWidth="1"/>
    <col min="6" max="7" width="16.5703125" style="4" hidden="1" customWidth="1"/>
    <col min="8" max="10" width="15.28515625" style="4" customWidth="1"/>
    <col min="11" max="11" width="8.85546875" style="4" customWidth="1"/>
    <col min="12" max="12" width="16.85546875" style="4" customWidth="1"/>
    <col min="13" max="13" width="11.7109375" style="4" bestFit="1" customWidth="1"/>
    <col min="14" max="16" width="12.7109375" style="4" bestFit="1" customWidth="1"/>
    <col min="17" max="17" width="8.85546875" style="4" customWidth="1"/>
    <col min="18" max="16384" width="8.85546875" style="4"/>
  </cols>
  <sheetData>
    <row r="1" spans="1:16" ht="40.5" customHeight="1" x14ac:dyDescent="0.25">
      <c r="A1" s="237" t="s">
        <v>218</v>
      </c>
      <c r="B1" s="237"/>
      <c r="C1" s="237"/>
      <c r="D1" s="237"/>
      <c r="E1" s="237"/>
      <c r="F1" s="237"/>
      <c r="G1" s="237"/>
      <c r="H1" s="237"/>
      <c r="I1" s="237"/>
      <c r="J1" s="237"/>
    </row>
    <row r="2" spans="1:16" ht="24" customHeight="1" x14ac:dyDescent="0.25">
      <c r="A2" s="238" t="s">
        <v>25</v>
      </c>
      <c r="B2" s="238"/>
      <c r="C2" s="238"/>
      <c r="D2" s="238"/>
      <c r="E2" s="238"/>
      <c r="F2" s="238"/>
      <c r="G2" s="238"/>
      <c r="H2" s="238"/>
      <c r="I2" s="238"/>
      <c r="J2" s="238"/>
    </row>
    <row r="3" spans="1:16" ht="47.25" x14ac:dyDescent="0.25">
      <c r="A3" s="239" t="s">
        <v>0</v>
      </c>
      <c r="B3" s="239"/>
      <c r="C3" s="239"/>
      <c r="D3" s="239"/>
      <c r="E3" s="239"/>
      <c r="F3" s="6" t="s">
        <v>22</v>
      </c>
      <c r="G3" s="6" t="s">
        <v>23</v>
      </c>
      <c r="H3" s="6" t="s">
        <v>71</v>
      </c>
      <c r="I3" s="6" t="s">
        <v>72</v>
      </c>
      <c r="J3" s="6" t="s">
        <v>73</v>
      </c>
    </row>
    <row r="4" spans="1:16" ht="28.15" customHeight="1" x14ac:dyDescent="0.25">
      <c r="A4" s="240" t="s">
        <v>1</v>
      </c>
      <c r="B4" s="240"/>
      <c r="C4" s="240"/>
      <c r="D4" s="240"/>
      <c r="E4" s="240"/>
      <c r="F4" s="168" t="e">
        <f>SUM(F5:F6)</f>
        <v>#REF!</v>
      </c>
      <c r="G4" s="168" t="e">
        <f>SUM(G5:G6)</f>
        <v>#REF!</v>
      </c>
      <c r="H4" s="168">
        <v>724992</v>
      </c>
      <c r="I4" s="168">
        <f t="shared" ref="I4" si="0">SUM(I5:I6)</f>
        <v>2377490</v>
      </c>
      <c r="J4" s="168">
        <f>SUM(J5:J6)</f>
        <v>1285441</v>
      </c>
      <c r="L4" s="7"/>
    </row>
    <row r="5" spans="1:16" ht="28.15" customHeight="1" x14ac:dyDescent="0.25">
      <c r="A5" s="230" t="s">
        <v>2</v>
      </c>
      <c r="B5" s="230"/>
      <c r="C5" s="230"/>
      <c r="D5" s="230"/>
      <c r="E5" s="230"/>
      <c r="F5" s="8" t="e">
        <f>SUM('RAČUN PRIHODA I RASHODA'!#REF!)</f>
        <v>#REF!</v>
      </c>
      <c r="G5" s="8" t="e">
        <f>SUM('RAČUN PRIHODA I RASHODA'!#REF!)</f>
        <v>#REF!</v>
      </c>
      <c r="H5" s="8">
        <v>724992</v>
      </c>
      <c r="I5" s="8">
        <v>2377490</v>
      </c>
      <c r="J5" s="8">
        <v>1285441</v>
      </c>
      <c r="L5" s="9"/>
      <c r="M5" s="9"/>
      <c r="N5" s="9"/>
      <c r="O5" s="9"/>
    </row>
    <row r="6" spans="1:16" ht="28.15" customHeight="1" x14ac:dyDescent="0.25">
      <c r="A6" s="241" t="s">
        <v>3</v>
      </c>
      <c r="B6" s="241"/>
      <c r="C6" s="241"/>
      <c r="D6" s="241"/>
      <c r="E6" s="241"/>
      <c r="F6" s="10" t="e">
        <f>SUM('RAČUN PRIHODA I RASHODA'!#REF!)</f>
        <v>#REF!</v>
      </c>
      <c r="G6" s="10" t="e">
        <f>SUM('RAČUN PRIHODA I RASHODA'!#REF!)</f>
        <v>#REF!</v>
      </c>
      <c r="H6" s="10">
        <v>0</v>
      </c>
      <c r="I6" s="10">
        <v>0</v>
      </c>
      <c r="J6" s="10">
        <v>0</v>
      </c>
    </row>
    <row r="7" spans="1:16" ht="28.15" customHeight="1" x14ac:dyDescent="0.25">
      <c r="A7" s="242" t="s">
        <v>4</v>
      </c>
      <c r="B7" s="242"/>
      <c r="C7" s="242"/>
      <c r="D7" s="242"/>
      <c r="E7" s="242"/>
      <c r="F7" s="169" t="e">
        <f t="shared" ref="F7:G7" si="1">SUM(F8:F9)</f>
        <v>#REF!</v>
      </c>
      <c r="G7" s="169" t="e">
        <f t="shared" si="1"/>
        <v>#REF!</v>
      </c>
      <c r="H7" s="169">
        <f>SUM(H8:H9)</f>
        <v>842666.28</v>
      </c>
      <c r="I7" s="169">
        <f>SUM(I8:I9)</f>
        <v>2377490.3199999998</v>
      </c>
      <c r="J7" s="169">
        <f>SUM(J8:J9)</f>
        <v>1556395.09</v>
      </c>
      <c r="L7" s="9"/>
    </row>
    <row r="8" spans="1:16" ht="28.15" customHeight="1" x14ac:dyDescent="0.25">
      <c r="A8" s="230" t="s">
        <v>5</v>
      </c>
      <c r="B8" s="230"/>
      <c r="C8" s="230"/>
      <c r="D8" s="230"/>
      <c r="E8" s="230"/>
      <c r="F8" s="8" t="e">
        <f>SUM('RAČUN PRIHODA I RASHODA'!#REF!)</f>
        <v>#REF!</v>
      </c>
      <c r="G8" s="8" t="e">
        <f>SUM('RAČUN PRIHODA I RASHODA'!#REF!)</f>
        <v>#REF!</v>
      </c>
      <c r="H8" s="8">
        <v>840767</v>
      </c>
      <c r="I8" s="8">
        <v>2261360.21</v>
      </c>
      <c r="J8" s="8">
        <v>1505722.09</v>
      </c>
      <c r="L8" s="9"/>
      <c r="M8" s="9"/>
      <c r="N8" s="7"/>
      <c r="O8" s="7"/>
      <c r="P8" s="7"/>
    </row>
    <row r="9" spans="1:16" ht="28.15" customHeight="1" x14ac:dyDescent="0.25">
      <c r="A9" s="241" t="s">
        <v>6</v>
      </c>
      <c r="B9" s="241"/>
      <c r="C9" s="241"/>
      <c r="D9" s="241"/>
      <c r="E9" s="241"/>
      <c r="F9" s="10" t="e">
        <f>SUM('RAČUN PRIHODA I RASHODA'!#REF!)</f>
        <v>#REF!</v>
      </c>
      <c r="G9" s="10" t="e">
        <f>SUM('RAČUN PRIHODA I RASHODA'!#REF!)</f>
        <v>#REF!</v>
      </c>
      <c r="H9" s="10">
        <v>1899.28</v>
      </c>
      <c r="I9" s="10">
        <v>116130.11</v>
      </c>
      <c r="J9" s="10">
        <v>50673</v>
      </c>
      <c r="N9" s="7"/>
      <c r="O9" s="7"/>
      <c r="P9" s="7"/>
    </row>
    <row r="10" spans="1:16" ht="28.15" customHeight="1" x14ac:dyDescent="0.25">
      <c r="A10" s="243" t="s">
        <v>7</v>
      </c>
      <c r="B10" s="243"/>
      <c r="C10" s="243"/>
      <c r="D10" s="243"/>
      <c r="E10" s="243"/>
      <c r="F10" s="170" t="e">
        <f>SUM(F4-F7)</f>
        <v>#REF!</v>
      </c>
      <c r="G10" s="170" t="e">
        <f>SUM(G4-G7)</f>
        <v>#REF!</v>
      </c>
      <c r="H10" s="170">
        <f>SUM(H4-H7)</f>
        <v>-117674.28000000003</v>
      </c>
      <c r="I10" s="170">
        <v>0</v>
      </c>
      <c r="J10" s="170">
        <f>J4-J7</f>
        <v>-270954.09000000008</v>
      </c>
      <c r="N10" s="7"/>
      <c r="O10" s="7"/>
      <c r="P10" s="7"/>
    </row>
    <row r="11" spans="1:16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3"/>
      <c r="L11" s="3"/>
      <c r="M11" s="3"/>
      <c r="N11" s="3"/>
      <c r="O11" s="3"/>
      <c r="P11" s="7"/>
    </row>
    <row r="12" spans="1:16" ht="21.75" customHeight="1" x14ac:dyDescent="0.25">
      <c r="A12" s="238" t="s">
        <v>26</v>
      </c>
      <c r="B12" s="238"/>
      <c r="C12" s="238"/>
      <c r="D12" s="238"/>
      <c r="E12" s="238"/>
      <c r="F12" s="238"/>
      <c r="G12" s="238"/>
      <c r="H12" s="238"/>
      <c r="I12" s="238"/>
      <c r="J12" s="238"/>
      <c r="K12" s="3"/>
      <c r="L12" s="3"/>
      <c r="M12" s="3"/>
      <c r="N12" s="3"/>
      <c r="O12" s="3"/>
      <c r="P12" s="7"/>
    </row>
    <row r="13" spans="1:16" ht="47.25" x14ac:dyDescent="0.25">
      <c r="A13" s="227" t="s">
        <v>9</v>
      </c>
      <c r="B13" s="228"/>
      <c r="C13" s="228"/>
      <c r="D13" s="228"/>
      <c r="E13" s="228"/>
      <c r="F13" s="6" t="s">
        <v>22</v>
      </c>
      <c r="G13" s="6" t="s">
        <v>23</v>
      </c>
      <c r="H13" s="6" t="s">
        <v>71</v>
      </c>
      <c r="I13" s="6" t="s">
        <v>72</v>
      </c>
      <c r="J13" s="6" t="s">
        <v>73</v>
      </c>
    </row>
    <row r="14" spans="1:16" ht="25.9" customHeight="1" x14ac:dyDescent="0.25">
      <c r="A14" s="229" t="s">
        <v>10</v>
      </c>
      <c r="B14" s="230"/>
      <c r="C14" s="230"/>
      <c r="D14" s="230"/>
      <c r="E14" s="230"/>
      <c r="F14" s="11">
        <v>0</v>
      </c>
      <c r="G14" s="11">
        <v>0</v>
      </c>
      <c r="H14" s="12">
        <v>0</v>
      </c>
      <c r="I14" s="11">
        <v>0</v>
      </c>
      <c r="J14" s="13">
        <v>0</v>
      </c>
    </row>
    <row r="15" spans="1:16" ht="25.9" customHeight="1" x14ac:dyDescent="0.25">
      <c r="A15" s="229" t="s">
        <v>11</v>
      </c>
      <c r="B15" s="230"/>
      <c r="C15" s="230"/>
      <c r="D15" s="230"/>
      <c r="E15" s="230"/>
      <c r="F15" s="11">
        <v>0</v>
      </c>
      <c r="G15" s="11">
        <v>0</v>
      </c>
      <c r="H15" s="11">
        <v>0</v>
      </c>
      <c r="I15" s="12">
        <v>0</v>
      </c>
      <c r="J15" s="14">
        <v>0</v>
      </c>
    </row>
    <row r="16" spans="1:16" s="15" customFormat="1" ht="25.9" customHeight="1" x14ac:dyDescent="0.25">
      <c r="A16" s="244" t="s">
        <v>12</v>
      </c>
      <c r="B16" s="243"/>
      <c r="C16" s="243"/>
      <c r="D16" s="243"/>
      <c r="E16" s="243"/>
      <c r="F16" s="171">
        <f t="shared" ref="F16:G16" si="2">SUM(F14-F15)</f>
        <v>0</v>
      </c>
      <c r="G16" s="171">
        <f t="shared" si="2"/>
        <v>0</v>
      </c>
      <c r="H16" s="171">
        <f>SUM(H14-H15)</f>
        <v>0</v>
      </c>
      <c r="I16" s="171">
        <f t="shared" ref="I16:J16" si="3">SUM(I14-I15)</f>
        <v>0</v>
      </c>
      <c r="J16" s="171">
        <f t="shared" si="3"/>
        <v>0</v>
      </c>
      <c r="N16" s="16"/>
    </row>
    <row r="17" spans="1:16" s="15" customFormat="1" ht="21.75" customHeight="1" x14ac:dyDescent="0.25">
      <c r="A17" s="17"/>
      <c r="B17" s="17"/>
      <c r="C17" s="17"/>
      <c r="D17" s="17"/>
      <c r="E17" s="17"/>
      <c r="F17" s="17"/>
      <c r="G17" s="17"/>
      <c r="H17" s="18"/>
      <c r="I17" s="18"/>
      <c r="J17" s="18"/>
    </row>
    <row r="18" spans="1:16" ht="21.75" customHeight="1" x14ac:dyDescent="0.25">
      <c r="A18" s="238" t="s">
        <v>27</v>
      </c>
      <c r="B18" s="238"/>
      <c r="C18" s="238"/>
      <c r="D18" s="238"/>
      <c r="E18" s="238"/>
      <c r="F18" s="238"/>
      <c r="G18" s="238"/>
      <c r="H18" s="238"/>
      <c r="I18" s="238"/>
      <c r="J18" s="238"/>
      <c r="N18" s="7"/>
      <c r="O18" s="7"/>
      <c r="P18" s="7"/>
    </row>
    <row r="19" spans="1:16" ht="47.25" x14ac:dyDescent="0.25">
      <c r="A19" s="227" t="s">
        <v>8</v>
      </c>
      <c r="B19" s="228"/>
      <c r="C19" s="228"/>
      <c r="D19" s="228"/>
      <c r="E19" s="228"/>
      <c r="F19" s="6" t="s">
        <v>22</v>
      </c>
      <c r="G19" s="6" t="s">
        <v>23</v>
      </c>
      <c r="H19" s="6" t="s">
        <v>71</v>
      </c>
      <c r="I19" s="6" t="s">
        <v>72</v>
      </c>
      <c r="J19" s="6" t="s">
        <v>73</v>
      </c>
      <c r="M19" s="7"/>
      <c r="N19" s="7"/>
      <c r="O19" s="7"/>
      <c r="P19" s="7"/>
    </row>
    <row r="20" spans="1:16" ht="36" customHeight="1" x14ac:dyDescent="0.25">
      <c r="A20" s="231" t="s">
        <v>44</v>
      </c>
      <c r="B20" s="232"/>
      <c r="C20" s="232"/>
      <c r="D20" s="232"/>
      <c r="E20" s="233"/>
      <c r="F20" s="19">
        <v>130100</v>
      </c>
      <c r="G20" s="19">
        <v>87100</v>
      </c>
      <c r="H20" s="19">
        <v>23491.81</v>
      </c>
      <c r="I20" s="176">
        <v>-22869.759999999998</v>
      </c>
      <c r="J20" s="177">
        <v>-270954.18</v>
      </c>
      <c r="L20" s="7"/>
      <c r="M20" s="7"/>
      <c r="N20" s="7"/>
      <c r="O20" s="7"/>
      <c r="P20" s="7"/>
    </row>
    <row r="21" spans="1:16" s="20" customFormat="1" ht="36" customHeight="1" x14ac:dyDescent="0.25">
      <c r="A21" s="234" t="s">
        <v>28</v>
      </c>
      <c r="B21" s="235"/>
      <c r="C21" s="235"/>
      <c r="D21" s="235"/>
      <c r="E21" s="236"/>
      <c r="F21" s="171" t="e">
        <f>SUM('RAČUN PRIHODA I RASHODA'!#REF!-'RAČUN PRIHODA I RASHODA'!#REF!)</f>
        <v>#REF!</v>
      </c>
      <c r="G21" s="171" t="e">
        <f>SUM('RAČUN PRIHODA I RASHODA'!#REF!-'RAČUN PRIHODA I RASHODA'!#REF!)</f>
        <v>#REF!</v>
      </c>
      <c r="H21" s="171">
        <f>SUM(H20)</f>
        <v>23491.81</v>
      </c>
      <c r="I21" s="178">
        <f>SUM(I20)</f>
        <v>-22869.759999999998</v>
      </c>
      <c r="J21" s="178">
        <f>SUM(J20)</f>
        <v>-270954.18</v>
      </c>
      <c r="L21" s="21"/>
      <c r="M21" s="22"/>
      <c r="N21" s="21"/>
    </row>
    <row r="22" spans="1:16" ht="21.75" customHeight="1" x14ac:dyDescent="0.25">
      <c r="A22" s="23"/>
      <c r="B22" s="24"/>
      <c r="C22" s="25"/>
      <c r="D22" s="26"/>
      <c r="E22" s="24"/>
      <c r="F22" s="24"/>
      <c r="G22" s="24"/>
      <c r="H22" s="27"/>
      <c r="I22" s="27"/>
      <c r="J22" s="27"/>
      <c r="M22" s="7"/>
    </row>
    <row r="23" spans="1:16" ht="30" customHeight="1" x14ac:dyDescent="0.25">
      <c r="A23" s="226" t="s">
        <v>69</v>
      </c>
      <c r="B23" s="226"/>
      <c r="C23" s="226"/>
      <c r="D23" s="226"/>
      <c r="E23" s="226"/>
      <c r="F23" s="28" t="e">
        <f t="shared" ref="F23:G23" si="4">SUM(F10,F16,F21)</f>
        <v>#REF!</v>
      </c>
      <c r="G23" s="28" t="e">
        <f t="shared" si="4"/>
        <v>#REF!</v>
      </c>
      <c r="H23" s="28">
        <f>SUM(H20)</f>
        <v>23491.81</v>
      </c>
      <c r="I23" s="32">
        <f>SUM(I20)</f>
        <v>-22869.759999999998</v>
      </c>
      <c r="J23" s="32">
        <f>J21+I23</f>
        <v>-293823.94</v>
      </c>
    </row>
    <row r="25" spans="1:16" x14ac:dyDescent="0.25">
      <c r="F25" s="9"/>
      <c r="G25" s="7"/>
    </row>
    <row r="26" spans="1:16" x14ac:dyDescent="0.25">
      <c r="A26" s="4" t="s">
        <v>257</v>
      </c>
    </row>
    <row r="27" spans="1:16" x14ac:dyDescent="0.25">
      <c r="A27" s="4" t="s">
        <v>258</v>
      </c>
    </row>
  </sheetData>
  <mergeCells count="20">
    <mergeCell ref="A6:E6"/>
    <mergeCell ref="A12:J12"/>
    <mergeCell ref="A18:J18"/>
    <mergeCell ref="A7:E7"/>
    <mergeCell ref="A8:E8"/>
    <mergeCell ref="A9:E9"/>
    <mergeCell ref="A10:E10"/>
    <mergeCell ref="A16:E16"/>
    <mergeCell ref="A1:J1"/>
    <mergeCell ref="A2:J2"/>
    <mergeCell ref="A3:E3"/>
    <mergeCell ref="A4:E4"/>
    <mergeCell ref="A5:E5"/>
    <mergeCell ref="A23:E23"/>
    <mergeCell ref="A13:E13"/>
    <mergeCell ref="A14:E14"/>
    <mergeCell ref="A15:E15"/>
    <mergeCell ref="A20:E20"/>
    <mergeCell ref="A21:E21"/>
    <mergeCell ref="A19:E1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5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141"/>
  <sheetViews>
    <sheetView view="pageBreakPreview" topLeftCell="A127" zoomScale="120" zoomScaleNormal="120" zoomScaleSheetLayoutView="120" workbookViewId="0">
      <selection activeCell="M115" sqref="M115"/>
    </sheetView>
  </sheetViews>
  <sheetFormatPr defaultColWidth="9.140625" defaultRowHeight="12.75" x14ac:dyDescent="0.2"/>
  <cols>
    <col min="1" max="1" width="5" style="160" customWidth="1"/>
    <col min="2" max="2" width="6.42578125" style="164" customWidth="1"/>
    <col min="3" max="3" width="4.42578125" style="165" customWidth="1"/>
    <col min="4" max="4" width="59.7109375" style="54" customWidth="1"/>
    <col min="5" max="5" width="16.85546875" style="153" customWidth="1"/>
    <col min="6" max="6" width="17.140625" style="153" customWidth="1"/>
    <col min="7" max="7" width="17.5703125" style="153" customWidth="1"/>
    <col min="8" max="8" width="10.5703125" style="103" customWidth="1"/>
    <col min="9" max="9" width="9.5703125" style="103" customWidth="1"/>
    <col min="10" max="14" width="15.140625" style="54" customWidth="1"/>
    <col min="15" max="15" width="16.7109375" style="54" hidden="1" customWidth="1"/>
    <col min="16" max="16" width="16.42578125" style="54" hidden="1" customWidth="1"/>
    <col min="17" max="17" width="12.5703125" style="54" hidden="1" customWidth="1"/>
    <col min="18" max="19" width="10.7109375" style="54" bestFit="1" customWidth="1"/>
    <col min="20" max="20" width="10.28515625" style="54" bestFit="1" customWidth="1"/>
    <col min="21" max="21" width="11.85546875" style="54" bestFit="1" customWidth="1"/>
    <col min="22" max="22" width="15.42578125" style="54" customWidth="1"/>
    <col min="23" max="23" width="9.140625" style="54" customWidth="1"/>
    <col min="24" max="16384" width="9.140625" style="54"/>
  </cols>
  <sheetData>
    <row r="1" spans="1:17" ht="17.25" customHeight="1" x14ac:dyDescent="0.2">
      <c r="A1" s="265" t="s">
        <v>218</v>
      </c>
      <c r="B1" s="265"/>
      <c r="C1" s="265"/>
      <c r="D1" s="265"/>
      <c r="E1" s="265"/>
      <c r="F1" s="265"/>
      <c r="G1" s="265"/>
      <c r="H1" s="265"/>
      <c r="I1" s="265"/>
      <c r="J1" s="53"/>
    </row>
    <row r="2" spans="1:17" ht="15.75" customHeight="1" x14ac:dyDescent="0.2">
      <c r="A2" s="267" t="s">
        <v>2</v>
      </c>
      <c r="B2" s="268"/>
      <c r="C2" s="268"/>
      <c r="D2" s="268"/>
      <c r="E2" s="268"/>
      <c r="F2" s="268"/>
      <c r="G2" s="268"/>
      <c r="H2" s="268"/>
      <c r="I2" s="268"/>
    </row>
    <row r="3" spans="1:17" s="57" customFormat="1" ht="29.25" customHeight="1" x14ac:dyDescent="0.2">
      <c r="A3" s="276" t="s">
        <v>13</v>
      </c>
      <c r="B3" s="277"/>
      <c r="C3" s="277"/>
      <c r="D3" s="278"/>
      <c r="E3" s="55" t="s">
        <v>71</v>
      </c>
      <c r="F3" s="55" t="s">
        <v>72</v>
      </c>
      <c r="G3" s="55" t="s">
        <v>73</v>
      </c>
      <c r="H3" s="56" t="s">
        <v>84</v>
      </c>
      <c r="I3" s="56" t="s">
        <v>84</v>
      </c>
      <c r="J3" s="54"/>
      <c r="K3" s="54"/>
      <c r="L3" s="54"/>
      <c r="M3" s="54"/>
      <c r="N3" s="54"/>
      <c r="O3" s="54"/>
      <c r="P3" s="54"/>
      <c r="Q3" s="54"/>
    </row>
    <row r="4" spans="1:17" s="57" customFormat="1" x14ac:dyDescent="0.2">
      <c r="A4" s="266">
        <v>1</v>
      </c>
      <c r="B4" s="266"/>
      <c r="C4" s="266"/>
      <c r="D4" s="266"/>
      <c r="E4" s="166">
        <v>2</v>
      </c>
      <c r="F4" s="167">
        <v>3</v>
      </c>
      <c r="G4" s="167">
        <v>4</v>
      </c>
      <c r="H4" s="59" t="s">
        <v>108</v>
      </c>
      <c r="I4" s="60" t="s">
        <v>107</v>
      </c>
      <c r="J4" s="54"/>
      <c r="K4" s="54"/>
      <c r="L4" s="54"/>
      <c r="M4" s="54"/>
      <c r="N4" s="54"/>
      <c r="O4" s="54"/>
      <c r="P4" s="54"/>
      <c r="Q4" s="54"/>
    </row>
    <row r="5" spans="1:17" s="67" customFormat="1" x14ac:dyDescent="0.2">
      <c r="A5" s="255">
        <v>6</v>
      </c>
      <c r="B5" s="61"/>
      <c r="C5" s="62"/>
      <c r="D5" s="63" t="s">
        <v>36</v>
      </c>
      <c r="E5" s="64">
        <f>SUM(E9,E17,E21,E25,E31)+E13</f>
        <v>724992.26</v>
      </c>
      <c r="F5" s="64">
        <f>SUM(F33)</f>
        <v>3380713.65</v>
      </c>
      <c r="G5" s="64">
        <f>SUM(G9,G17,G21,G25,G31,G8)</f>
        <v>1285441.8899999999</v>
      </c>
      <c r="H5" s="65">
        <f>G5/E5*100</f>
        <v>177.30422253059638</v>
      </c>
      <c r="I5" s="65">
        <f>SUM(G5/F5*100)</f>
        <v>38.022797050557649</v>
      </c>
      <c r="J5" s="66"/>
      <c r="K5" s="66"/>
      <c r="L5" s="66"/>
      <c r="M5" s="66"/>
      <c r="N5" s="66"/>
      <c r="O5" s="66"/>
      <c r="P5" s="66"/>
      <c r="Q5" s="66"/>
    </row>
    <row r="6" spans="1:17" s="57" customFormat="1" ht="15.75" customHeight="1" x14ac:dyDescent="0.2">
      <c r="A6" s="255"/>
      <c r="B6" s="68">
        <v>63</v>
      </c>
      <c r="C6" s="69"/>
      <c r="D6" s="70" t="s">
        <v>21</v>
      </c>
      <c r="E6" s="71">
        <v>0</v>
      </c>
      <c r="F6" s="71">
        <f>SUM(F7)</f>
        <v>0</v>
      </c>
      <c r="G6" s="71">
        <f>SUM(G7)</f>
        <v>29191.18</v>
      </c>
      <c r="H6" s="72">
        <v>0</v>
      </c>
      <c r="I6" s="72">
        <v>0</v>
      </c>
      <c r="J6" s="54"/>
      <c r="K6" s="54"/>
      <c r="L6" s="54"/>
      <c r="M6" s="54"/>
      <c r="N6" s="54"/>
      <c r="O6" s="54"/>
      <c r="P6" s="54"/>
      <c r="Q6" s="54"/>
    </row>
    <row r="7" spans="1:17" s="67" customFormat="1" x14ac:dyDescent="0.2">
      <c r="A7" s="255"/>
      <c r="B7" s="68" t="s">
        <v>117</v>
      </c>
      <c r="C7" s="69"/>
      <c r="D7" s="70" t="s">
        <v>50</v>
      </c>
      <c r="E7" s="71">
        <v>0</v>
      </c>
      <c r="F7" s="71">
        <f>SUM(F8)</f>
        <v>0</v>
      </c>
      <c r="G7" s="71">
        <f t="shared" ref="G7" si="0">SUM(G8)</f>
        <v>29191.18</v>
      </c>
      <c r="H7" s="72">
        <v>0</v>
      </c>
      <c r="I7" s="72">
        <v>0</v>
      </c>
      <c r="J7" s="66"/>
      <c r="K7" s="66"/>
      <c r="L7" s="66"/>
      <c r="M7" s="66"/>
      <c r="N7" s="66"/>
      <c r="O7" s="66"/>
      <c r="P7" s="66"/>
      <c r="Q7" s="66"/>
    </row>
    <row r="8" spans="1:17" s="57" customFormat="1" x14ac:dyDescent="0.2">
      <c r="A8" s="255"/>
      <c r="B8" s="73" t="s">
        <v>113</v>
      </c>
      <c r="C8" s="74"/>
      <c r="D8" s="75" t="s">
        <v>112</v>
      </c>
      <c r="E8" s="76">
        <v>18020.2</v>
      </c>
      <c r="F8" s="76">
        <v>0</v>
      </c>
      <c r="G8" s="76">
        <v>29191.18</v>
      </c>
      <c r="H8" s="72">
        <v>0</v>
      </c>
      <c r="I8" s="72">
        <v>0</v>
      </c>
      <c r="J8" s="54"/>
      <c r="K8" s="54"/>
      <c r="L8" s="66"/>
      <c r="M8" s="54"/>
      <c r="N8" s="54"/>
      <c r="O8" s="54"/>
      <c r="P8" s="54"/>
      <c r="Q8" s="54"/>
    </row>
    <row r="9" spans="1:17" s="67" customFormat="1" x14ac:dyDescent="0.2">
      <c r="A9" s="255"/>
      <c r="B9" s="77"/>
      <c r="C9" s="78" t="s">
        <v>122</v>
      </c>
      <c r="D9" s="79" t="s">
        <v>29</v>
      </c>
      <c r="E9" s="80">
        <f>SUM(E8)</f>
        <v>18020.2</v>
      </c>
      <c r="F9" s="80">
        <f>SUM(F6)</f>
        <v>0</v>
      </c>
      <c r="G9" s="80">
        <f>SUM(G10)</f>
        <v>5.22</v>
      </c>
      <c r="H9" s="72">
        <v>0</v>
      </c>
      <c r="I9" s="72">
        <v>0</v>
      </c>
      <c r="J9" s="66"/>
      <c r="K9" s="66"/>
      <c r="L9" s="66"/>
      <c r="M9" s="66"/>
      <c r="N9" s="66"/>
      <c r="O9" s="66"/>
      <c r="P9" s="66"/>
      <c r="Q9" s="66"/>
    </row>
    <row r="10" spans="1:17" s="67" customFormat="1" x14ac:dyDescent="0.2">
      <c r="A10" s="255"/>
      <c r="B10" s="77">
        <v>64</v>
      </c>
      <c r="C10" s="81"/>
      <c r="D10" s="79" t="s">
        <v>46</v>
      </c>
      <c r="E10" s="80">
        <f>SUM(E11)</f>
        <v>3.52</v>
      </c>
      <c r="F10" s="80">
        <f>SUM(F11)</f>
        <v>10</v>
      </c>
      <c r="G10" s="80">
        <f>SUM(G11)</f>
        <v>5.22</v>
      </c>
      <c r="H10" s="72">
        <f t="shared" ref="H10:H13" si="1">G10/E10</f>
        <v>1.4829545454545454</v>
      </c>
      <c r="I10" s="72">
        <f>G10/F10</f>
        <v>0.52200000000000002</v>
      </c>
      <c r="J10" s="66"/>
      <c r="K10" s="66"/>
      <c r="L10" s="66"/>
      <c r="M10" s="66"/>
      <c r="N10" s="66"/>
      <c r="O10" s="66"/>
      <c r="P10" s="66"/>
      <c r="Q10" s="66"/>
    </row>
    <row r="11" spans="1:17" s="67" customFormat="1" x14ac:dyDescent="0.2">
      <c r="A11" s="255"/>
      <c r="B11" s="77">
        <v>641</v>
      </c>
      <c r="C11" s="81"/>
      <c r="D11" s="79" t="s">
        <v>46</v>
      </c>
      <c r="E11" s="80">
        <f>SUM(E12)</f>
        <v>3.52</v>
      </c>
      <c r="F11" s="80">
        <f>SUM(F12)</f>
        <v>10</v>
      </c>
      <c r="G11" s="80">
        <f>SUM(G12)</f>
        <v>5.22</v>
      </c>
      <c r="H11" s="72">
        <f t="shared" si="1"/>
        <v>1.4829545454545454</v>
      </c>
      <c r="I11" s="72">
        <f t="shared" ref="I11:I13" si="2">G11/F11</f>
        <v>0.52200000000000002</v>
      </c>
      <c r="J11" s="66"/>
      <c r="K11" s="66"/>
      <c r="L11" s="66"/>
      <c r="M11" s="66"/>
      <c r="N11" s="66"/>
      <c r="O11" s="66"/>
      <c r="P11" s="66"/>
      <c r="Q11" s="66"/>
    </row>
    <row r="12" spans="1:17" s="57" customFormat="1" x14ac:dyDescent="0.2">
      <c r="A12" s="255"/>
      <c r="B12" s="82">
        <v>6431</v>
      </c>
      <c r="C12" s="83"/>
      <c r="D12" s="84" t="s">
        <v>47</v>
      </c>
      <c r="E12" s="85">
        <v>3.52</v>
      </c>
      <c r="F12" s="85">
        <v>10</v>
      </c>
      <c r="G12" s="85">
        <v>5.22</v>
      </c>
      <c r="H12" s="72">
        <f t="shared" si="1"/>
        <v>1.4829545454545454</v>
      </c>
      <c r="I12" s="72">
        <f t="shared" si="2"/>
        <v>0.52200000000000002</v>
      </c>
      <c r="J12" s="54"/>
      <c r="K12" s="54"/>
      <c r="L12" s="54"/>
      <c r="M12" s="54"/>
      <c r="N12" s="54"/>
      <c r="O12" s="54"/>
      <c r="P12" s="54"/>
      <c r="Q12" s="54"/>
    </row>
    <row r="13" spans="1:17" s="57" customFormat="1" x14ac:dyDescent="0.2">
      <c r="A13" s="255"/>
      <c r="B13" s="77"/>
      <c r="C13" s="81" t="s">
        <v>124</v>
      </c>
      <c r="D13" s="79" t="s">
        <v>42</v>
      </c>
      <c r="E13" s="80">
        <f>SUM(E10)</f>
        <v>3.52</v>
      </c>
      <c r="F13" s="80">
        <v>10</v>
      </c>
      <c r="G13" s="80">
        <f>SUM(G9)</f>
        <v>5.22</v>
      </c>
      <c r="H13" s="72">
        <f t="shared" si="1"/>
        <v>1.4829545454545454</v>
      </c>
      <c r="I13" s="72">
        <f t="shared" si="2"/>
        <v>0.52200000000000002</v>
      </c>
      <c r="J13" s="54"/>
      <c r="K13" s="54"/>
      <c r="L13" s="54"/>
      <c r="M13" s="54"/>
      <c r="N13" s="54"/>
      <c r="O13" s="54"/>
      <c r="P13" s="54"/>
      <c r="Q13" s="54"/>
    </row>
    <row r="14" spans="1:17" s="57" customFormat="1" ht="25.5" x14ac:dyDescent="0.2">
      <c r="A14" s="255"/>
      <c r="B14" s="86">
        <v>65</v>
      </c>
      <c r="C14" s="87"/>
      <c r="D14" s="88" t="s">
        <v>20</v>
      </c>
      <c r="E14" s="71">
        <f>SUM(E15)</f>
        <v>283643.81</v>
      </c>
      <c r="F14" s="71">
        <f>SUM(F15)</f>
        <v>2182859.65</v>
      </c>
      <c r="G14" s="71">
        <f t="shared" ref="G14" si="3">SUM(G15)</f>
        <v>687040.03</v>
      </c>
      <c r="H14" s="72">
        <f t="shared" ref="H14:H33" si="4">SUM(G14/E14*100)</f>
        <v>242.21929256979027</v>
      </c>
      <c r="I14" s="72">
        <f t="shared" ref="I14:I33" si="5">SUM(G14/F14*100)</f>
        <v>31.474310773942797</v>
      </c>
      <c r="J14" s="54"/>
      <c r="K14" s="54"/>
      <c r="L14" s="54"/>
      <c r="M14" s="54"/>
      <c r="N14" s="54"/>
      <c r="O14" s="54"/>
      <c r="P14" s="54"/>
      <c r="Q14" s="54"/>
    </row>
    <row r="15" spans="1:17" s="57" customFormat="1" x14ac:dyDescent="0.2">
      <c r="A15" s="255"/>
      <c r="B15" s="86">
        <v>652</v>
      </c>
      <c r="C15" s="87"/>
      <c r="D15" s="88" t="s">
        <v>49</v>
      </c>
      <c r="E15" s="71">
        <f>SUM(E16)</f>
        <v>283643.81</v>
      </c>
      <c r="F15" s="71">
        <f>SUM(F16)</f>
        <v>2182859.65</v>
      </c>
      <c r="G15" s="71">
        <f t="shared" ref="G15" si="6">SUM(G16)</f>
        <v>687040.03</v>
      </c>
      <c r="H15" s="72">
        <f t="shared" si="4"/>
        <v>242.21929256979027</v>
      </c>
      <c r="I15" s="72">
        <f t="shared" si="5"/>
        <v>31.474310773942797</v>
      </c>
      <c r="J15" s="54"/>
      <c r="K15" s="54"/>
      <c r="L15" s="54"/>
      <c r="M15" s="54"/>
      <c r="N15" s="54"/>
      <c r="O15" s="54"/>
      <c r="P15" s="54"/>
      <c r="Q15" s="54"/>
    </row>
    <row r="16" spans="1:17" s="67" customFormat="1" x14ac:dyDescent="0.2">
      <c r="A16" s="255"/>
      <c r="B16" s="89">
        <v>6526</v>
      </c>
      <c r="C16" s="90"/>
      <c r="D16" s="91" t="s">
        <v>114</v>
      </c>
      <c r="E16" s="76">
        <v>283643.81</v>
      </c>
      <c r="F16" s="76">
        <v>2182859.65</v>
      </c>
      <c r="G16" s="76">
        <v>687040.03</v>
      </c>
      <c r="H16" s="72">
        <f t="shared" si="4"/>
        <v>242.21929256979027</v>
      </c>
      <c r="I16" s="72">
        <f t="shared" si="5"/>
        <v>31.474310773942797</v>
      </c>
      <c r="J16" s="66"/>
      <c r="K16" s="66"/>
      <c r="L16" s="66"/>
      <c r="M16" s="66"/>
      <c r="N16" s="66"/>
      <c r="O16" s="66"/>
      <c r="P16" s="66"/>
      <c r="Q16" s="66"/>
    </row>
    <row r="17" spans="1:17" s="67" customFormat="1" x14ac:dyDescent="0.2">
      <c r="A17" s="255"/>
      <c r="B17" s="77"/>
      <c r="C17" s="92" t="s">
        <v>123</v>
      </c>
      <c r="D17" s="79" t="s">
        <v>30</v>
      </c>
      <c r="E17" s="80">
        <f>SUM(E14)</f>
        <v>283643.81</v>
      </c>
      <c r="F17" s="80">
        <f>SUM(F14)</f>
        <v>2182859.65</v>
      </c>
      <c r="G17" s="80">
        <f t="shared" ref="G17" si="7">SUM(G14)</f>
        <v>687040.03</v>
      </c>
      <c r="H17" s="72">
        <f t="shared" si="4"/>
        <v>242.21929256979027</v>
      </c>
      <c r="I17" s="72">
        <f t="shared" si="5"/>
        <v>31.474310773942797</v>
      </c>
      <c r="J17" s="66"/>
      <c r="K17" s="66"/>
      <c r="L17" s="66"/>
      <c r="M17" s="66"/>
      <c r="N17" s="66"/>
      <c r="O17" s="66"/>
      <c r="P17" s="66"/>
      <c r="Q17" s="66"/>
    </row>
    <row r="18" spans="1:17" s="57" customFormat="1" x14ac:dyDescent="0.2">
      <c r="A18" s="255"/>
      <c r="B18" s="68">
        <v>66</v>
      </c>
      <c r="C18" s="69"/>
      <c r="D18" s="70" t="s">
        <v>217</v>
      </c>
      <c r="E18" s="93">
        <f>SUM(E19,E22)</f>
        <v>99083.98</v>
      </c>
      <c r="F18" s="93">
        <f>SUM(F19)</f>
        <v>204350</v>
      </c>
      <c r="G18" s="93">
        <f t="shared" ref="G18" si="8">SUM(G19,G22)</f>
        <v>100529.28</v>
      </c>
      <c r="H18" s="72">
        <f t="shared" si="4"/>
        <v>101.45866163228405</v>
      </c>
      <c r="I18" s="72">
        <f t="shared" si="5"/>
        <v>49.194656227061415</v>
      </c>
      <c r="J18" s="54"/>
      <c r="K18" s="54"/>
      <c r="L18" s="54"/>
      <c r="M18" s="54"/>
      <c r="N18" s="54"/>
      <c r="O18" s="54"/>
      <c r="P18" s="54"/>
      <c r="Q18" s="54"/>
    </row>
    <row r="19" spans="1:17" s="57" customFormat="1" x14ac:dyDescent="0.2">
      <c r="A19" s="255"/>
      <c r="B19" s="68" t="s">
        <v>118</v>
      </c>
      <c r="C19" s="69"/>
      <c r="D19" s="70" t="s">
        <v>48</v>
      </c>
      <c r="E19" s="93">
        <f>SUM(E20)</f>
        <v>99083.98</v>
      </c>
      <c r="F19" s="93">
        <f>SUM(F20)</f>
        <v>204350</v>
      </c>
      <c r="G19" s="93">
        <f t="shared" ref="G19" si="9">SUM(G20)</f>
        <v>100529.28</v>
      </c>
      <c r="H19" s="72">
        <f t="shared" si="4"/>
        <v>101.45866163228405</v>
      </c>
      <c r="I19" s="72">
        <f t="shared" si="5"/>
        <v>49.194656227061415</v>
      </c>
      <c r="J19" s="54"/>
      <c r="K19" s="54"/>
      <c r="L19" s="54"/>
      <c r="M19" s="54"/>
      <c r="N19" s="54"/>
      <c r="O19" s="54"/>
      <c r="P19" s="54"/>
      <c r="Q19" s="54"/>
    </row>
    <row r="20" spans="1:17" s="67" customFormat="1" x14ac:dyDescent="0.2">
      <c r="A20" s="255"/>
      <c r="B20" s="73" t="s">
        <v>115</v>
      </c>
      <c r="C20" s="94"/>
      <c r="D20" s="75" t="s">
        <v>116</v>
      </c>
      <c r="E20" s="95">
        <v>99083.98</v>
      </c>
      <c r="F20" s="95">
        <v>204350</v>
      </c>
      <c r="G20" s="95">
        <v>100529.28</v>
      </c>
      <c r="H20" s="72">
        <f t="shared" si="4"/>
        <v>101.45866163228405</v>
      </c>
      <c r="I20" s="72">
        <f t="shared" si="5"/>
        <v>49.194656227061415</v>
      </c>
      <c r="J20" s="66"/>
      <c r="K20" s="66"/>
      <c r="L20" s="66"/>
      <c r="M20" s="66"/>
      <c r="N20" s="66"/>
      <c r="O20" s="66"/>
      <c r="P20" s="66"/>
      <c r="Q20" s="66"/>
    </row>
    <row r="21" spans="1:17" s="57" customFormat="1" x14ac:dyDescent="0.2">
      <c r="A21" s="255"/>
      <c r="B21" s="77"/>
      <c r="C21" s="92" t="s">
        <v>125</v>
      </c>
      <c r="D21" s="79" t="s">
        <v>31</v>
      </c>
      <c r="E21" s="80">
        <f>SUM(E20)</f>
        <v>99083.98</v>
      </c>
      <c r="F21" s="80">
        <f>SUM(F18)</f>
        <v>204350</v>
      </c>
      <c r="G21" s="80">
        <f t="shared" ref="G21" si="10">SUM(G20)</f>
        <v>100529.28</v>
      </c>
      <c r="H21" s="72">
        <f t="shared" si="4"/>
        <v>101.45866163228405</v>
      </c>
      <c r="I21" s="72">
        <f t="shared" si="5"/>
        <v>49.194656227061415</v>
      </c>
      <c r="J21" s="54"/>
      <c r="K21" s="54"/>
      <c r="L21" s="54"/>
      <c r="M21" s="54"/>
      <c r="N21" s="54"/>
      <c r="O21" s="54"/>
      <c r="P21" s="54"/>
      <c r="Q21" s="54"/>
    </row>
    <row r="22" spans="1:17" s="57" customFormat="1" ht="25.5" x14ac:dyDescent="0.2">
      <c r="A22" s="255"/>
      <c r="B22" s="77">
        <v>663</v>
      </c>
      <c r="C22" s="96"/>
      <c r="D22" s="97" t="s">
        <v>119</v>
      </c>
      <c r="E22" s="98">
        <f>SUM(E23)</f>
        <v>0</v>
      </c>
      <c r="F22" s="98">
        <f>SUM(F24)</f>
        <v>0</v>
      </c>
      <c r="G22" s="98">
        <f>SUM(G23:G24)</f>
        <v>0</v>
      </c>
      <c r="H22" s="72">
        <v>0</v>
      </c>
      <c r="I22" s="72">
        <v>0</v>
      </c>
      <c r="J22" s="54"/>
      <c r="K22" s="54"/>
      <c r="L22" s="54"/>
      <c r="M22" s="54"/>
      <c r="N22" s="54"/>
      <c r="O22" s="54"/>
      <c r="P22" s="54"/>
      <c r="Q22" s="54"/>
    </row>
    <row r="23" spans="1:17" s="66" customFormat="1" x14ac:dyDescent="0.2">
      <c r="A23" s="255"/>
      <c r="B23" s="73">
        <v>6631</v>
      </c>
      <c r="C23" s="90"/>
      <c r="D23" s="75" t="s">
        <v>55</v>
      </c>
      <c r="E23" s="76">
        <v>0</v>
      </c>
      <c r="F23" s="76">
        <v>0</v>
      </c>
      <c r="G23" s="76">
        <v>0</v>
      </c>
      <c r="H23" s="72">
        <v>0</v>
      </c>
      <c r="I23" s="72">
        <v>0</v>
      </c>
    </row>
    <row r="24" spans="1:17" s="66" customFormat="1" x14ac:dyDescent="0.2">
      <c r="A24" s="255"/>
      <c r="B24" s="73" t="s">
        <v>126</v>
      </c>
      <c r="C24" s="90"/>
      <c r="D24" s="75" t="s">
        <v>127</v>
      </c>
      <c r="E24" s="76">
        <v>0</v>
      </c>
      <c r="F24" s="76">
        <v>0</v>
      </c>
      <c r="G24" s="76">
        <v>0</v>
      </c>
      <c r="H24" s="72">
        <v>0</v>
      </c>
      <c r="I24" s="72">
        <v>0</v>
      </c>
    </row>
    <row r="25" spans="1:17" s="67" customFormat="1" ht="15.75" customHeight="1" x14ac:dyDescent="0.2">
      <c r="A25" s="255"/>
      <c r="B25" s="77"/>
      <c r="C25" s="92" t="s">
        <v>128</v>
      </c>
      <c r="D25" s="79" t="s">
        <v>32</v>
      </c>
      <c r="E25" s="80">
        <f>SUM(E23)</f>
        <v>0</v>
      </c>
      <c r="F25" s="80">
        <f>SUM(F22)</f>
        <v>0</v>
      </c>
      <c r="G25" s="80">
        <f>SUM(G22)</f>
        <v>0</v>
      </c>
      <c r="H25" s="72">
        <v>0</v>
      </c>
      <c r="I25" s="72">
        <v>0</v>
      </c>
      <c r="J25" s="66"/>
      <c r="K25" s="66"/>
      <c r="L25" s="66"/>
      <c r="M25" s="66"/>
      <c r="N25" s="66"/>
      <c r="O25" s="66"/>
      <c r="P25" s="66"/>
      <c r="Q25" s="66"/>
    </row>
    <row r="26" spans="1:17" s="57" customFormat="1" x14ac:dyDescent="0.2">
      <c r="A26" s="255"/>
      <c r="B26" s="68">
        <v>67</v>
      </c>
      <c r="C26" s="69"/>
      <c r="D26" s="70" t="s">
        <v>14</v>
      </c>
      <c r="E26" s="71">
        <f>SUM(E27)</f>
        <v>324240.75</v>
      </c>
      <c r="F26" s="71">
        <f>SUM(F27)</f>
        <v>993494</v>
      </c>
      <c r="G26" s="71">
        <f t="shared" ref="G26" si="11">SUM(G27)</f>
        <v>468676.18</v>
      </c>
      <c r="H26" s="72">
        <f t="shared" si="4"/>
        <v>144.54573646279809</v>
      </c>
      <c r="I26" s="72">
        <f t="shared" si="5"/>
        <v>47.174535528146116</v>
      </c>
      <c r="J26" s="54"/>
      <c r="K26" s="54"/>
      <c r="L26" s="54"/>
      <c r="M26" s="54"/>
      <c r="N26" s="54"/>
      <c r="O26" s="54"/>
      <c r="P26" s="54"/>
      <c r="Q26" s="54"/>
    </row>
    <row r="27" spans="1:17" s="67" customFormat="1" ht="42" customHeight="1" x14ac:dyDescent="0.2">
      <c r="A27" s="255"/>
      <c r="B27" s="68" t="s">
        <v>109</v>
      </c>
      <c r="C27" s="69"/>
      <c r="D27" s="70" t="s">
        <v>45</v>
      </c>
      <c r="E27" s="71">
        <f>SUM(E28:E30)</f>
        <v>324240.75</v>
      </c>
      <c r="F27" s="71">
        <f>SUM(F28:F30)</f>
        <v>993494</v>
      </c>
      <c r="G27" s="71">
        <f>SUM(G28:G29)</f>
        <v>468676.18</v>
      </c>
      <c r="H27" s="72">
        <f t="shared" si="4"/>
        <v>144.54573646279809</v>
      </c>
      <c r="I27" s="72">
        <f t="shared" si="5"/>
        <v>47.174535528146116</v>
      </c>
      <c r="J27" s="66"/>
      <c r="K27" s="66"/>
      <c r="L27" s="66"/>
      <c r="M27" s="66"/>
      <c r="N27" s="66"/>
      <c r="O27" s="66"/>
      <c r="P27" s="66"/>
      <c r="Q27" s="66"/>
    </row>
    <row r="28" spans="1:17" s="57" customFormat="1" x14ac:dyDescent="0.2">
      <c r="A28" s="255"/>
      <c r="B28" s="273" t="s">
        <v>110</v>
      </c>
      <c r="C28" s="94" t="s">
        <v>131</v>
      </c>
      <c r="D28" s="270" t="s">
        <v>111</v>
      </c>
      <c r="E28" s="184">
        <v>2219.25</v>
      </c>
      <c r="F28" s="76">
        <v>135000</v>
      </c>
      <c r="G28" s="76">
        <v>74399.14</v>
      </c>
      <c r="H28" s="245">
        <v>104</v>
      </c>
      <c r="I28" s="245">
        <v>45</v>
      </c>
      <c r="J28" s="54"/>
      <c r="K28" s="54"/>
      <c r="L28" s="54"/>
      <c r="M28" s="54"/>
      <c r="N28" s="54"/>
      <c r="O28" s="54"/>
      <c r="P28" s="54"/>
      <c r="Q28" s="54"/>
    </row>
    <row r="29" spans="1:17" s="57" customFormat="1" x14ac:dyDescent="0.2">
      <c r="A29" s="255"/>
      <c r="B29" s="274"/>
      <c r="C29" s="99" t="s">
        <v>132</v>
      </c>
      <c r="D29" s="271"/>
      <c r="E29" s="186"/>
      <c r="F29" s="76">
        <v>798769</v>
      </c>
      <c r="G29" s="76">
        <v>394277.04</v>
      </c>
      <c r="H29" s="256"/>
      <c r="I29" s="256"/>
      <c r="J29" s="54"/>
      <c r="K29" s="54"/>
      <c r="L29" s="54"/>
      <c r="M29" s="54"/>
      <c r="N29" s="54"/>
      <c r="O29" s="54"/>
      <c r="P29" s="54"/>
      <c r="Q29" s="54"/>
    </row>
    <row r="30" spans="1:17" s="57" customFormat="1" x14ac:dyDescent="0.2">
      <c r="A30" s="255"/>
      <c r="B30" s="275"/>
      <c r="C30" s="99" t="s">
        <v>132</v>
      </c>
      <c r="D30" s="272"/>
      <c r="E30" s="185">
        <v>322021.5</v>
      </c>
      <c r="F30" s="76">
        <v>59725</v>
      </c>
      <c r="G30" s="76">
        <v>0</v>
      </c>
      <c r="H30" s="246"/>
      <c r="I30" s="246"/>
      <c r="J30" s="54"/>
      <c r="K30" s="54"/>
      <c r="L30" s="54"/>
      <c r="M30" s="54"/>
      <c r="N30" s="54"/>
      <c r="O30" s="54"/>
      <c r="P30" s="54"/>
      <c r="Q30" s="54"/>
    </row>
    <row r="31" spans="1:17" s="57" customFormat="1" x14ac:dyDescent="0.2">
      <c r="A31" s="255"/>
      <c r="B31" s="247"/>
      <c r="C31" s="92" t="s">
        <v>129</v>
      </c>
      <c r="D31" s="260" t="s">
        <v>33</v>
      </c>
      <c r="E31" s="258">
        <f>SUM(E26)</f>
        <v>324240.75</v>
      </c>
      <c r="F31" s="258">
        <f>SUM(F26)</f>
        <v>993494</v>
      </c>
      <c r="G31" s="258">
        <f>SUM(G26)</f>
        <v>468676.18</v>
      </c>
      <c r="H31" s="245">
        <f t="shared" si="4"/>
        <v>144.54573646279809</v>
      </c>
      <c r="I31" s="245">
        <f t="shared" si="5"/>
        <v>47.174535528146116</v>
      </c>
      <c r="J31" s="54"/>
      <c r="K31" s="54"/>
      <c r="L31" s="54"/>
      <c r="M31" s="54"/>
      <c r="N31" s="54"/>
      <c r="O31" s="54"/>
      <c r="P31" s="54"/>
      <c r="Q31" s="54"/>
    </row>
    <row r="32" spans="1:17" s="57" customFormat="1" x14ac:dyDescent="0.2">
      <c r="A32" s="255"/>
      <c r="B32" s="248"/>
      <c r="C32" s="92" t="s">
        <v>130</v>
      </c>
      <c r="D32" s="261"/>
      <c r="E32" s="259"/>
      <c r="F32" s="259"/>
      <c r="G32" s="259"/>
      <c r="H32" s="246"/>
      <c r="I32" s="246"/>
      <c r="J32" s="54"/>
      <c r="K32" s="54"/>
      <c r="L32" s="54"/>
      <c r="M32" s="54"/>
      <c r="N32" s="54"/>
      <c r="O32" s="54"/>
      <c r="P32" s="54"/>
      <c r="Q32" s="54"/>
    </row>
    <row r="33" spans="1:17" s="57" customFormat="1" x14ac:dyDescent="0.2">
      <c r="A33" s="281" t="s">
        <v>43</v>
      </c>
      <c r="B33" s="282"/>
      <c r="C33" s="282"/>
      <c r="D33" s="282"/>
      <c r="E33" s="100">
        <f>SUM(E9,E17,E21,E25,E31)+E13</f>
        <v>724992.26</v>
      </c>
      <c r="F33" s="100">
        <f>F26+F21+F17+F13</f>
        <v>3380713.65</v>
      </c>
      <c r="G33" s="100">
        <f>G26+G18+G14+G10+G6</f>
        <v>1285441.8899999999</v>
      </c>
      <c r="H33" s="65">
        <f t="shared" si="4"/>
        <v>177.30422253059638</v>
      </c>
      <c r="I33" s="65">
        <f t="shared" si="5"/>
        <v>38.022797050557649</v>
      </c>
      <c r="J33" s="54"/>
      <c r="K33" s="54"/>
      <c r="L33" s="54"/>
      <c r="M33" s="54"/>
      <c r="N33" s="54"/>
      <c r="O33" s="54"/>
      <c r="P33" s="54"/>
      <c r="Q33" s="54"/>
    </row>
    <row r="34" spans="1:17" s="57" customFormat="1" x14ac:dyDescent="0.2">
      <c r="A34" s="257"/>
      <c r="B34" s="101"/>
      <c r="C34" s="101"/>
      <c r="D34" s="101"/>
      <c r="E34" s="102"/>
      <c r="F34" s="102"/>
      <c r="G34" s="102"/>
      <c r="H34" s="103"/>
      <c r="I34" s="103"/>
      <c r="J34" s="54"/>
      <c r="K34" s="54"/>
      <c r="L34" s="54"/>
      <c r="M34" s="54"/>
      <c r="N34" s="54"/>
      <c r="O34" s="54"/>
      <c r="P34" s="54"/>
      <c r="Q34" s="54"/>
    </row>
    <row r="35" spans="1:17" s="57" customFormat="1" x14ac:dyDescent="0.2">
      <c r="A35" s="257"/>
      <c r="B35" s="101"/>
      <c r="C35" s="101"/>
      <c r="D35" s="101"/>
      <c r="E35" s="102"/>
      <c r="F35" s="102"/>
      <c r="G35" s="102"/>
      <c r="H35" s="103"/>
      <c r="I35" s="103"/>
      <c r="J35" s="54"/>
      <c r="K35" s="54"/>
      <c r="L35" s="54"/>
      <c r="M35" s="54"/>
      <c r="N35" s="54"/>
      <c r="O35" s="54"/>
      <c r="P35" s="54"/>
      <c r="Q35" s="54"/>
    </row>
    <row r="36" spans="1:17" s="57" customFormat="1" x14ac:dyDescent="0.2">
      <c r="A36" s="257"/>
      <c r="B36" s="104"/>
      <c r="C36" s="101"/>
      <c r="D36" s="101"/>
      <c r="E36" s="102"/>
      <c r="F36" s="102"/>
      <c r="G36" s="102"/>
      <c r="H36" s="103"/>
      <c r="I36" s="103"/>
      <c r="J36" s="54"/>
      <c r="K36" s="54"/>
      <c r="L36" s="54"/>
      <c r="M36" s="54"/>
      <c r="N36" s="54"/>
      <c r="O36" s="54"/>
      <c r="P36" s="54"/>
      <c r="Q36" s="54"/>
    </row>
    <row r="37" spans="1:17" s="57" customFormat="1" x14ac:dyDescent="0.2">
      <c r="A37" s="269" t="s">
        <v>223</v>
      </c>
      <c r="B37" s="257"/>
      <c r="C37" s="257"/>
      <c r="D37" s="257"/>
      <c r="E37" s="257"/>
      <c r="F37" s="257"/>
      <c r="G37" s="257"/>
      <c r="H37" s="257"/>
      <c r="I37" s="257"/>
      <c r="J37" s="54"/>
      <c r="K37" s="54"/>
      <c r="L37" s="54"/>
      <c r="M37" s="54"/>
      <c r="N37" s="54"/>
      <c r="O37" s="54"/>
      <c r="P37" s="54"/>
      <c r="Q37" s="54"/>
    </row>
    <row r="38" spans="1:17" s="57" customFormat="1" ht="25.5" x14ac:dyDescent="0.2">
      <c r="A38" s="249" t="s">
        <v>13</v>
      </c>
      <c r="B38" s="250"/>
      <c r="C38" s="250"/>
      <c r="D38" s="251"/>
      <c r="E38" s="105" t="s">
        <v>71</v>
      </c>
      <c r="F38" s="105" t="s">
        <v>72</v>
      </c>
      <c r="G38" s="105" t="s">
        <v>73</v>
      </c>
      <c r="H38" s="56" t="s">
        <v>84</v>
      </c>
      <c r="I38" s="56" t="s">
        <v>84</v>
      </c>
      <c r="J38" s="54"/>
      <c r="K38" s="54"/>
      <c r="L38" s="54"/>
      <c r="M38" s="54"/>
      <c r="N38" s="54"/>
      <c r="O38" s="54"/>
      <c r="P38" s="54"/>
      <c r="Q38" s="54"/>
    </row>
    <row r="39" spans="1:17" s="57" customFormat="1" x14ac:dyDescent="0.2">
      <c r="A39" s="266">
        <v>1</v>
      </c>
      <c r="B39" s="266"/>
      <c r="C39" s="266"/>
      <c r="D39" s="266"/>
      <c r="E39" s="106">
        <v>2</v>
      </c>
      <c r="F39" s="107">
        <v>3</v>
      </c>
      <c r="G39" s="107">
        <v>4</v>
      </c>
      <c r="H39" s="59" t="s">
        <v>108</v>
      </c>
      <c r="I39" s="60" t="s">
        <v>107</v>
      </c>
      <c r="J39" s="54"/>
      <c r="K39" s="54"/>
      <c r="L39" s="54"/>
      <c r="M39" s="54"/>
      <c r="N39" s="54"/>
      <c r="O39" s="54"/>
      <c r="P39" s="54"/>
      <c r="Q39" s="54"/>
    </row>
    <row r="40" spans="1:17" s="57" customFormat="1" x14ac:dyDescent="0.2">
      <c r="A40" s="108">
        <v>9</v>
      </c>
      <c r="B40" s="109"/>
      <c r="C40" s="108"/>
      <c r="D40" s="63" t="s">
        <v>70</v>
      </c>
      <c r="E40" s="64">
        <f>SUM(E41)</f>
        <v>23491.81</v>
      </c>
      <c r="F40" s="64">
        <f>SUM(F41)</f>
        <v>-22869.759999999998</v>
      </c>
      <c r="G40" s="64">
        <f>SUM(G43)</f>
        <v>-270954.18</v>
      </c>
      <c r="H40" s="65">
        <f>SUM(G40/E40*100)</f>
        <v>-1153.3984822795687</v>
      </c>
      <c r="I40" s="65">
        <f>SUM(G40/F40*100)</f>
        <v>1184.770544159624</v>
      </c>
      <c r="J40" s="54"/>
      <c r="K40" s="54"/>
      <c r="L40" s="54"/>
      <c r="M40" s="54"/>
      <c r="N40" s="54"/>
      <c r="O40" s="54"/>
      <c r="P40" s="54"/>
      <c r="Q40" s="54"/>
    </row>
    <row r="41" spans="1:17" s="57" customFormat="1" x14ac:dyDescent="0.2">
      <c r="A41" s="110"/>
      <c r="B41" s="68">
        <v>92</v>
      </c>
      <c r="C41" s="110"/>
      <c r="D41" s="111" t="s">
        <v>41</v>
      </c>
      <c r="E41" s="93">
        <f>SUM(E42)</f>
        <v>23491.81</v>
      </c>
      <c r="F41" s="93">
        <f>SUM(F42)</f>
        <v>-22869.759999999998</v>
      </c>
      <c r="G41" s="93">
        <f>SUM(G42)</f>
        <v>-270954.18</v>
      </c>
      <c r="H41" s="72">
        <f t="shared" ref="H41:H43" si="12">SUM(G41/E41*100)</f>
        <v>-1153.3984822795687</v>
      </c>
      <c r="I41" s="72">
        <f t="shared" ref="I41:I43" si="13">SUM(G41/F41*100)</f>
        <v>1184.770544159624</v>
      </c>
      <c r="J41" s="54"/>
      <c r="K41" s="54"/>
      <c r="L41" s="54"/>
      <c r="M41" s="54"/>
      <c r="N41" s="54"/>
      <c r="O41" s="54"/>
      <c r="P41" s="54"/>
      <c r="Q41" s="54"/>
    </row>
    <row r="42" spans="1:17" s="57" customFormat="1" x14ac:dyDescent="0.2">
      <c r="A42" s="110"/>
      <c r="B42" s="68">
        <v>922</v>
      </c>
      <c r="C42" s="110"/>
      <c r="D42" s="112" t="s">
        <v>120</v>
      </c>
      <c r="E42" s="93">
        <f>SUM(E43)</f>
        <v>23491.81</v>
      </c>
      <c r="F42" s="93">
        <f>SUM(F43:F43)</f>
        <v>-22869.759999999998</v>
      </c>
      <c r="G42" s="93">
        <f>SUM(G43)</f>
        <v>-270954.18</v>
      </c>
      <c r="H42" s="72">
        <f t="shared" si="12"/>
        <v>-1153.3984822795687</v>
      </c>
      <c r="I42" s="72">
        <f t="shared" si="13"/>
        <v>1184.770544159624</v>
      </c>
      <c r="J42" s="54"/>
      <c r="K42" s="54"/>
      <c r="L42" s="54"/>
      <c r="M42" s="54"/>
      <c r="N42" s="54"/>
      <c r="O42" s="54"/>
      <c r="P42" s="54"/>
      <c r="Q42" s="54"/>
    </row>
    <row r="43" spans="1:17" s="57" customFormat="1" x14ac:dyDescent="0.2">
      <c r="A43" s="113"/>
      <c r="B43" s="73">
        <v>9221</v>
      </c>
      <c r="C43" s="114"/>
      <c r="D43" s="115" t="s">
        <v>120</v>
      </c>
      <c r="E43" s="95">
        <v>23491.81</v>
      </c>
      <c r="F43" s="95">
        <v>-22869.759999999998</v>
      </c>
      <c r="G43" s="95">
        <v>-270954.18</v>
      </c>
      <c r="H43" s="72">
        <f t="shared" si="12"/>
        <v>-1153.3984822795687</v>
      </c>
      <c r="I43" s="72">
        <f t="shared" si="13"/>
        <v>1184.770544159624</v>
      </c>
      <c r="J43" s="54"/>
      <c r="K43" s="54"/>
      <c r="L43" s="54"/>
      <c r="M43" s="54"/>
      <c r="N43" s="54"/>
      <c r="O43" s="54"/>
      <c r="P43" s="54"/>
      <c r="Q43" s="54"/>
    </row>
    <row r="44" spans="1:17" s="57" customFormat="1" x14ac:dyDescent="0.2">
      <c r="A44" s="116"/>
      <c r="B44" s="117"/>
      <c r="C44" s="116"/>
      <c r="D44" s="118"/>
      <c r="E44" s="119"/>
      <c r="F44" s="119"/>
      <c r="G44" s="119"/>
      <c r="H44" s="103"/>
      <c r="I44" s="103"/>
      <c r="J44" s="54"/>
      <c r="K44" s="54"/>
      <c r="L44" s="54"/>
      <c r="M44" s="54"/>
      <c r="N44" s="54"/>
      <c r="O44" s="54"/>
      <c r="P44" s="54"/>
      <c r="Q44" s="54"/>
    </row>
    <row r="45" spans="1:17" s="57" customFormat="1" x14ac:dyDescent="0.2">
      <c r="A45" s="116"/>
      <c r="B45" s="117"/>
      <c r="C45" s="116"/>
      <c r="D45" s="118"/>
      <c r="E45" s="119"/>
      <c r="F45" s="119"/>
      <c r="G45" s="119"/>
      <c r="H45" s="103"/>
      <c r="I45" s="103"/>
      <c r="J45" s="54"/>
      <c r="K45" s="54"/>
      <c r="L45" s="54"/>
      <c r="M45" s="54"/>
      <c r="N45" s="54"/>
      <c r="O45" s="54"/>
      <c r="P45" s="54"/>
      <c r="Q45" s="54"/>
    </row>
    <row r="46" spans="1:17" s="57" customFormat="1" x14ac:dyDescent="0.2">
      <c r="B46" s="104"/>
      <c r="C46" s="101"/>
      <c r="D46" s="101"/>
      <c r="E46" s="102"/>
      <c r="F46" s="102"/>
      <c r="G46" s="102"/>
      <c r="H46" s="103"/>
      <c r="I46" s="103"/>
      <c r="J46" s="54"/>
      <c r="K46" s="54"/>
      <c r="L46" s="54"/>
      <c r="M46" s="54"/>
      <c r="N46" s="54"/>
      <c r="O46" s="54"/>
      <c r="P46" s="54"/>
      <c r="Q46" s="54"/>
    </row>
    <row r="47" spans="1:17" s="67" customFormat="1" ht="15.75" customHeight="1" x14ac:dyDescent="0.2">
      <c r="A47" s="279" t="s">
        <v>35</v>
      </c>
      <c r="B47" s="280"/>
      <c r="C47" s="280"/>
      <c r="D47" s="280"/>
      <c r="E47" s="280"/>
      <c r="F47" s="280"/>
      <c r="G47" s="280"/>
      <c r="H47" s="280"/>
      <c r="I47" s="280"/>
      <c r="J47" s="66"/>
      <c r="K47" s="66"/>
      <c r="L47" s="66"/>
      <c r="M47" s="66"/>
      <c r="N47" s="66"/>
      <c r="O47" s="66"/>
      <c r="P47" s="66"/>
      <c r="Q47" s="66"/>
    </row>
    <row r="48" spans="1:17" s="57" customFormat="1" ht="28.5" customHeight="1" x14ac:dyDescent="0.2">
      <c r="A48" s="252" t="s">
        <v>40</v>
      </c>
      <c r="B48" s="253"/>
      <c r="C48" s="253"/>
      <c r="D48" s="254"/>
      <c r="E48" s="55" t="s">
        <v>71</v>
      </c>
      <c r="F48" s="55" t="s">
        <v>72</v>
      </c>
      <c r="G48" s="55" t="s">
        <v>73</v>
      </c>
      <c r="H48" s="56" t="s">
        <v>84</v>
      </c>
      <c r="I48" s="56" t="s">
        <v>84</v>
      </c>
      <c r="J48" s="54"/>
      <c r="K48" s="54"/>
      <c r="L48" s="54"/>
      <c r="M48" s="54"/>
      <c r="N48" s="54"/>
      <c r="O48" s="54"/>
      <c r="P48" s="54"/>
      <c r="Q48" s="54"/>
    </row>
    <row r="49" spans="1:17" s="57" customFormat="1" x14ac:dyDescent="0.2">
      <c r="A49" s="266">
        <v>1</v>
      </c>
      <c r="B49" s="266"/>
      <c r="C49" s="266"/>
      <c r="D49" s="266"/>
      <c r="E49" s="106"/>
      <c r="F49" s="120"/>
      <c r="G49" s="120"/>
      <c r="H49" s="59" t="s">
        <v>108</v>
      </c>
      <c r="I49" s="60" t="s">
        <v>107</v>
      </c>
      <c r="J49" s="54"/>
      <c r="K49" s="54"/>
      <c r="L49" s="54"/>
      <c r="M49" s="54"/>
      <c r="N49" s="54"/>
      <c r="O49" s="54"/>
      <c r="P49" s="54"/>
      <c r="Q49" s="54"/>
    </row>
    <row r="50" spans="1:17" s="57" customFormat="1" x14ac:dyDescent="0.2">
      <c r="A50" s="121"/>
      <c r="B50" s="122"/>
      <c r="C50" s="123"/>
      <c r="D50" s="123"/>
      <c r="E50" s="124">
        <v>724992.26</v>
      </c>
      <c r="F50" s="125">
        <f>F51+F58+F75+F85-0.6</f>
        <v>3380713.65</v>
      </c>
      <c r="G50" s="125">
        <f>G51+G58+G68+G85+G127</f>
        <v>1556396.07</v>
      </c>
      <c r="H50" s="126">
        <f>G50/E50*100</f>
        <v>214.67761186857359</v>
      </c>
      <c r="I50" s="127">
        <f>G50/F50*100</f>
        <v>46.037500691606937</v>
      </c>
      <c r="J50" s="54"/>
      <c r="K50" s="54"/>
      <c r="L50" s="54"/>
      <c r="M50" s="54"/>
      <c r="N50" s="54"/>
      <c r="O50" s="54"/>
      <c r="P50" s="54"/>
      <c r="Q50" s="54"/>
    </row>
    <row r="51" spans="1:17" s="57" customFormat="1" x14ac:dyDescent="0.2">
      <c r="A51" s="58">
        <v>3</v>
      </c>
      <c r="B51" s="128"/>
      <c r="C51" s="129"/>
      <c r="D51" s="129"/>
      <c r="E51" s="130">
        <f>SUM(E55)</f>
        <v>2932.94</v>
      </c>
      <c r="F51" s="131">
        <v>143892</v>
      </c>
      <c r="G51" s="131">
        <f>SUM(G52+G55)</f>
        <v>74399.14</v>
      </c>
      <c r="H51" s="59">
        <f>G51/E51*100</f>
        <v>2536.6744631666515</v>
      </c>
      <c r="I51" s="60">
        <f>G51/F51*100</f>
        <v>51.704848080504817</v>
      </c>
      <c r="J51" s="54"/>
      <c r="K51" s="54"/>
      <c r="L51" s="54"/>
      <c r="M51" s="54"/>
      <c r="N51" s="54"/>
      <c r="O51" s="54"/>
      <c r="P51" s="54"/>
      <c r="Q51" s="54"/>
    </row>
    <row r="52" spans="1:17" s="57" customFormat="1" x14ac:dyDescent="0.2">
      <c r="A52" s="58"/>
      <c r="B52" s="128">
        <v>31</v>
      </c>
      <c r="C52" s="129"/>
      <c r="D52" s="194" t="s">
        <v>220</v>
      </c>
      <c r="E52" s="130">
        <v>0</v>
      </c>
      <c r="F52" s="131">
        <v>135000</v>
      </c>
      <c r="G52" s="131">
        <v>70000</v>
      </c>
      <c r="H52" s="59">
        <v>0</v>
      </c>
      <c r="I52" s="60">
        <v>0</v>
      </c>
      <c r="J52" s="54"/>
      <c r="K52" s="54"/>
      <c r="L52" s="54"/>
      <c r="M52" s="54"/>
      <c r="N52" s="54"/>
      <c r="O52" s="54"/>
      <c r="P52" s="54"/>
      <c r="Q52" s="54"/>
    </row>
    <row r="53" spans="1:17" s="57" customFormat="1" x14ac:dyDescent="0.2">
      <c r="A53" s="58"/>
      <c r="B53" s="128">
        <v>311</v>
      </c>
      <c r="C53" s="129"/>
      <c r="D53" s="194" t="s">
        <v>53</v>
      </c>
      <c r="E53" s="130">
        <v>0</v>
      </c>
      <c r="F53" s="131">
        <v>135000</v>
      </c>
      <c r="G53" s="131">
        <v>70000</v>
      </c>
      <c r="H53" s="59">
        <v>0</v>
      </c>
      <c r="I53" s="60">
        <v>0</v>
      </c>
      <c r="J53" s="54"/>
      <c r="K53" s="54"/>
      <c r="L53" s="54"/>
      <c r="M53" s="54"/>
      <c r="N53" s="54"/>
      <c r="O53" s="54"/>
      <c r="P53" s="54"/>
      <c r="Q53" s="54"/>
    </row>
    <row r="54" spans="1:17" s="57" customFormat="1" x14ac:dyDescent="0.2">
      <c r="A54" s="58"/>
      <c r="B54" s="195">
        <v>3111</v>
      </c>
      <c r="C54" s="196"/>
      <c r="D54" s="197" t="s">
        <v>74</v>
      </c>
      <c r="E54" s="192">
        <v>0</v>
      </c>
      <c r="F54" s="193">
        <v>135000</v>
      </c>
      <c r="G54" s="193">
        <v>70000</v>
      </c>
      <c r="H54" s="59">
        <v>0</v>
      </c>
      <c r="I54" s="60">
        <v>0</v>
      </c>
      <c r="J54" s="54"/>
      <c r="K54" s="54"/>
      <c r="L54" s="54"/>
      <c r="M54" s="54"/>
      <c r="N54" s="54"/>
      <c r="O54" s="54"/>
      <c r="P54" s="54"/>
      <c r="Q54" s="54"/>
    </row>
    <row r="55" spans="1:17" s="57" customFormat="1" x14ac:dyDescent="0.2">
      <c r="A55" s="262"/>
      <c r="B55" s="68" t="s">
        <v>133</v>
      </c>
      <c r="C55" s="96"/>
      <c r="D55" s="133" t="s">
        <v>16</v>
      </c>
      <c r="E55" s="71">
        <f>SUM(E56)</f>
        <v>2932.94</v>
      </c>
      <c r="F55" s="71">
        <f t="shared" ref="F55:G55" si="14">SUM(F56)</f>
        <v>8892</v>
      </c>
      <c r="G55" s="71">
        <f t="shared" si="14"/>
        <v>4399.1400000000003</v>
      </c>
      <c r="H55" s="72">
        <f t="shared" ref="H55:H129" si="15">SUM(G55/E55*100)</f>
        <v>149.99079422013409</v>
      </c>
      <c r="I55" s="72">
        <f t="shared" ref="I55:I135" si="16">SUM(G55/F55*100)</f>
        <v>49.473009446693659</v>
      </c>
      <c r="J55" s="54"/>
      <c r="K55" s="54"/>
      <c r="L55" s="54"/>
      <c r="M55" s="54"/>
      <c r="N55" s="54"/>
      <c r="O55" s="54"/>
      <c r="P55" s="54"/>
      <c r="Q55" s="54"/>
    </row>
    <row r="56" spans="1:17" s="67" customFormat="1" x14ac:dyDescent="0.2">
      <c r="A56" s="262"/>
      <c r="B56" s="134" t="s">
        <v>134</v>
      </c>
      <c r="C56" s="74"/>
      <c r="D56" s="135" t="s">
        <v>58</v>
      </c>
      <c r="E56" s="98">
        <f>SUM(E57)</f>
        <v>2932.94</v>
      </c>
      <c r="F56" s="98">
        <f>SUM(F57)</f>
        <v>8892</v>
      </c>
      <c r="G56" s="98">
        <f>SUM(G57)</f>
        <v>4399.1400000000003</v>
      </c>
      <c r="H56" s="72">
        <f t="shared" si="15"/>
        <v>149.99079422013409</v>
      </c>
      <c r="I56" s="72">
        <f t="shared" si="16"/>
        <v>49.473009446693659</v>
      </c>
      <c r="J56" s="66"/>
      <c r="K56" s="66"/>
      <c r="L56" s="66"/>
      <c r="M56" s="66"/>
      <c r="N56" s="66"/>
      <c r="O56" s="66"/>
      <c r="P56" s="66"/>
      <c r="Q56" s="66"/>
    </row>
    <row r="57" spans="1:17" s="140" customFormat="1" x14ac:dyDescent="0.2">
      <c r="A57" s="262"/>
      <c r="B57" s="136" t="s">
        <v>95</v>
      </c>
      <c r="C57" s="74"/>
      <c r="D57" s="137" t="s">
        <v>96</v>
      </c>
      <c r="E57" s="138">
        <v>2932.94</v>
      </c>
      <c r="F57" s="138">
        <v>8892</v>
      </c>
      <c r="G57" s="138">
        <v>4399.1400000000003</v>
      </c>
      <c r="H57" s="72">
        <f t="shared" si="15"/>
        <v>149.99079422013409</v>
      </c>
      <c r="I57" s="72">
        <f t="shared" si="16"/>
        <v>49.473009446693659</v>
      </c>
      <c r="J57" s="139"/>
      <c r="K57" s="139"/>
      <c r="L57" s="139"/>
      <c r="M57" s="139"/>
      <c r="N57" s="139"/>
      <c r="O57" s="139"/>
      <c r="P57" s="139"/>
      <c r="Q57" s="139"/>
    </row>
    <row r="58" spans="1:17" s="57" customFormat="1" x14ac:dyDescent="0.2">
      <c r="A58" s="132" t="s">
        <v>68</v>
      </c>
      <c r="B58" s="141"/>
      <c r="C58" s="92"/>
      <c r="D58" s="142"/>
      <c r="E58" s="106">
        <f>SUM(E59)</f>
        <v>321307.63</v>
      </c>
      <c r="F58" s="106">
        <f>F59+F65+F69</f>
        <v>849602.6</v>
      </c>
      <c r="G58" s="106">
        <f>SUM(G59)</f>
        <v>435306.45</v>
      </c>
      <c r="H58" s="72">
        <f>G58/E58*100</f>
        <v>135.47964920720992</v>
      </c>
      <c r="I58" s="72">
        <f>SUM(G58/F58*100)</f>
        <v>51.236478089874026</v>
      </c>
      <c r="J58" s="54"/>
      <c r="K58" s="54"/>
      <c r="L58" s="54"/>
      <c r="M58" s="54"/>
      <c r="N58" s="54"/>
      <c r="O58" s="54"/>
      <c r="P58" s="54"/>
      <c r="Q58" s="54"/>
    </row>
    <row r="59" spans="1:17" s="57" customFormat="1" x14ac:dyDescent="0.2">
      <c r="A59" s="262"/>
      <c r="B59" s="141">
        <v>31</v>
      </c>
      <c r="C59" s="92"/>
      <c r="D59" s="142" t="s">
        <v>15</v>
      </c>
      <c r="E59" s="106">
        <f>SUM(E60+E63)</f>
        <v>321307.63</v>
      </c>
      <c r="F59" s="106">
        <f>F60+F63</f>
        <v>789877.6</v>
      </c>
      <c r="G59" s="106">
        <f>G60+G63</f>
        <v>435306.45</v>
      </c>
      <c r="H59" s="72">
        <f>SUM(G59/E59*100)</f>
        <v>135.47964920720992</v>
      </c>
      <c r="I59" s="72">
        <f>G59/F59*100</f>
        <v>55.110620936712216</v>
      </c>
      <c r="J59" s="54"/>
      <c r="K59" s="54"/>
      <c r="L59" s="54"/>
      <c r="M59" s="54"/>
      <c r="N59" s="54"/>
      <c r="O59" s="54"/>
      <c r="P59" s="54"/>
      <c r="Q59" s="54"/>
    </row>
    <row r="60" spans="1:17" s="57" customFormat="1" x14ac:dyDescent="0.2">
      <c r="A60" s="262"/>
      <c r="B60" s="141">
        <v>311</v>
      </c>
      <c r="C60" s="92"/>
      <c r="D60" s="142" t="s">
        <v>53</v>
      </c>
      <c r="E60" s="106">
        <f>SUM(E61:E62)</f>
        <v>276322.83</v>
      </c>
      <c r="F60" s="106">
        <f>SUM(F61:F62)</f>
        <v>671398.86</v>
      </c>
      <c r="G60" s="106">
        <f>SUM(G61:G62)</f>
        <v>366504.34</v>
      </c>
      <c r="H60" s="72">
        <f t="shared" si="15"/>
        <v>132.63628633218616</v>
      </c>
      <c r="I60" s="72">
        <f t="shared" ref="I60:I72" si="17">G60/F60*100</f>
        <v>54.588168350479485</v>
      </c>
      <c r="J60" s="54"/>
      <c r="K60" s="54"/>
      <c r="L60" s="54"/>
      <c r="M60" s="54"/>
      <c r="N60" s="54"/>
      <c r="O60" s="54"/>
      <c r="P60" s="54"/>
      <c r="Q60" s="54"/>
    </row>
    <row r="61" spans="1:17" s="57" customFormat="1" x14ac:dyDescent="0.2">
      <c r="A61" s="262"/>
      <c r="B61" s="143">
        <v>3111</v>
      </c>
      <c r="C61" s="144"/>
      <c r="D61" s="145" t="s">
        <v>74</v>
      </c>
      <c r="E61" s="146">
        <v>256738.56</v>
      </c>
      <c r="F61" s="146">
        <v>668561.85</v>
      </c>
      <c r="G61" s="146">
        <v>366504.34</v>
      </c>
      <c r="H61" s="72">
        <f t="shared" si="15"/>
        <v>142.75391277414658</v>
      </c>
      <c r="I61" s="72">
        <f t="shared" si="17"/>
        <v>54.819810612884964</v>
      </c>
      <c r="J61" s="54"/>
      <c r="K61" s="54"/>
      <c r="L61" s="54"/>
      <c r="M61" s="54"/>
      <c r="N61" s="54"/>
      <c r="O61" s="54"/>
      <c r="P61" s="54"/>
      <c r="Q61" s="54"/>
    </row>
    <row r="62" spans="1:17" s="57" customFormat="1" x14ac:dyDescent="0.2">
      <c r="A62" s="262"/>
      <c r="B62" s="143">
        <v>3114</v>
      </c>
      <c r="C62" s="144"/>
      <c r="D62" s="145" t="s">
        <v>135</v>
      </c>
      <c r="E62" s="146">
        <v>19584.27</v>
      </c>
      <c r="F62" s="146">
        <v>2837.01</v>
      </c>
      <c r="G62" s="146">
        <v>0</v>
      </c>
      <c r="H62" s="72">
        <f t="shared" si="15"/>
        <v>0</v>
      </c>
      <c r="I62" s="72">
        <f t="shared" si="17"/>
        <v>0</v>
      </c>
      <c r="J62" s="54"/>
      <c r="K62" s="54"/>
      <c r="L62" s="54"/>
      <c r="M62" s="54"/>
      <c r="N62" s="54"/>
      <c r="O62" s="54"/>
      <c r="P62" s="54"/>
      <c r="Q62" s="54"/>
    </row>
    <row r="63" spans="1:17" s="57" customFormat="1" x14ac:dyDescent="0.2">
      <c r="A63" s="262"/>
      <c r="B63" s="141">
        <v>313</v>
      </c>
      <c r="C63" s="92"/>
      <c r="D63" s="142" t="s">
        <v>54</v>
      </c>
      <c r="E63" s="106">
        <f>SUM(E64)</f>
        <v>44984.800000000003</v>
      </c>
      <c r="F63" s="106">
        <f>SUM(F64)</f>
        <v>118478.74</v>
      </c>
      <c r="G63" s="106">
        <f>SUM(G64)</f>
        <v>68802.11</v>
      </c>
      <c r="H63" s="72">
        <f t="shared" si="15"/>
        <v>152.94523928082373</v>
      </c>
      <c r="I63" s="72">
        <f t="shared" si="17"/>
        <v>58.071270845723035</v>
      </c>
      <c r="J63" s="54"/>
      <c r="K63" s="54"/>
      <c r="L63" s="54"/>
      <c r="M63" s="54"/>
      <c r="N63" s="54"/>
      <c r="O63" s="54"/>
      <c r="P63" s="54"/>
      <c r="Q63" s="54"/>
    </row>
    <row r="64" spans="1:17" s="57" customFormat="1" x14ac:dyDescent="0.2">
      <c r="A64" s="262"/>
      <c r="B64" s="143">
        <v>3132</v>
      </c>
      <c r="C64" s="144"/>
      <c r="D64" s="145" t="s">
        <v>136</v>
      </c>
      <c r="E64" s="146">
        <v>44984.800000000003</v>
      </c>
      <c r="F64" s="146">
        <v>118478.74</v>
      </c>
      <c r="G64" s="146">
        <v>68802.11</v>
      </c>
      <c r="H64" s="72">
        <f t="shared" si="15"/>
        <v>152.94523928082373</v>
      </c>
      <c r="I64" s="72">
        <f t="shared" si="17"/>
        <v>58.071270845723035</v>
      </c>
      <c r="J64" s="54"/>
      <c r="K64" s="54"/>
      <c r="L64" s="54"/>
      <c r="M64" s="54"/>
      <c r="N64" s="54"/>
      <c r="O64" s="54"/>
      <c r="P64" s="54"/>
      <c r="Q64" s="54"/>
    </row>
    <row r="65" spans="1:17" s="57" customFormat="1" x14ac:dyDescent="0.2">
      <c r="A65" s="262"/>
      <c r="B65" s="141">
        <v>32</v>
      </c>
      <c r="C65" s="92"/>
      <c r="D65" s="142" t="s">
        <v>16</v>
      </c>
      <c r="E65" s="106">
        <v>0</v>
      </c>
      <c r="F65" s="106">
        <f>SUM(F66)</f>
        <v>19908</v>
      </c>
      <c r="G65" s="106">
        <f>SUM(G66)</f>
        <v>0</v>
      </c>
      <c r="H65" s="72">
        <v>0</v>
      </c>
      <c r="I65" s="72">
        <f t="shared" si="17"/>
        <v>0</v>
      </c>
      <c r="J65" s="54"/>
      <c r="K65" s="54"/>
      <c r="L65" s="54"/>
      <c r="M65" s="54"/>
      <c r="N65" s="54"/>
      <c r="O65" s="54"/>
      <c r="P65" s="54"/>
      <c r="Q65" s="54"/>
    </row>
    <row r="66" spans="1:17" s="57" customFormat="1" x14ac:dyDescent="0.2">
      <c r="A66" s="262"/>
      <c r="B66" s="141">
        <v>323</v>
      </c>
      <c r="C66" s="92"/>
      <c r="D66" s="142" t="s">
        <v>51</v>
      </c>
      <c r="E66" s="106">
        <v>0</v>
      </c>
      <c r="F66" s="106">
        <f>SUM(F67)</f>
        <v>19908</v>
      </c>
      <c r="G66" s="106">
        <f>SUM(G67)</f>
        <v>0</v>
      </c>
      <c r="H66" s="72">
        <v>0</v>
      </c>
      <c r="I66" s="72">
        <f t="shared" si="17"/>
        <v>0</v>
      </c>
      <c r="J66" s="54"/>
      <c r="K66" s="54"/>
      <c r="L66" s="54"/>
      <c r="M66" s="54"/>
      <c r="N66" s="54"/>
      <c r="O66" s="54"/>
      <c r="P66" s="54"/>
      <c r="Q66" s="54"/>
    </row>
    <row r="67" spans="1:17" s="57" customFormat="1" x14ac:dyDescent="0.2">
      <c r="A67" s="262"/>
      <c r="B67" s="143">
        <v>3232</v>
      </c>
      <c r="C67" s="144"/>
      <c r="D67" s="145" t="s">
        <v>89</v>
      </c>
      <c r="E67" s="146">
        <v>0</v>
      </c>
      <c r="F67" s="146">
        <v>19908</v>
      </c>
      <c r="G67" s="146">
        <v>0</v>
      </c>
      <c r="H67" s="72">
        <v>0</v>
      </c>
      <c r="I67" s="72">
        <f t="shared" si="17"/>
        <v>0</v>
      </c>
      <c r="J67" s="54"/>
      <c r="K67" s="54"/>
      <c r="L67" s="54"/>
      <c r="M67" s="54"/>
      <c r="N67" s="54"/>
      <c r="O67" s="54"/>
      <c r="P67" s="54"/>
      <c r="Q67" s="54"/>
    </row>
    <row r="68" spans="1:17" s="57" customFormat="1" x14ac:dyDescent="0.2">
      <c r="A68" s="147">
        <v>4</v>
      </c>
      <c r="B68" s="141"/>
      <c r="C68" s="92"/>
      <c r="D68" s="142" t="s">
        <v>18</v>
      </c>
      <c r="E68" s="106">
        <f>E69+E73</f>
        <v>0</v>
      </c>
      <c r="F68" s="106">
        <f>SUM(F69)</f>
        <v>39817</v>
      </c>
      <c r="G68" s="106">
        <f>SUM(G73)</f>
        <v>25146.61</v>
      </c>
      <c r="H68" s="72">
        <v>0</v>
      </c>
      <c r="I68" s="72">
        <f t="shared" si="17"/>
        <v>63.15546123515081</v>
      </c>
      <c r="J68" s="54"/>
      <c r="K68" s="54"/>
      <c r="L68" s="54"/>
      <c r="M68" s="54"/>
      <c r="N68" s="54"/>
      <c r="O68" s="54"/>
      <c r="P68" s="54"/>
      <c r="Q68" s="54"/>
    </row>
    <row r="69" spans="1:17" s="57" customFormat="1" x14ac:dyDescent="0.2">
      <c r="A69" s="263"/>
      <c r="B69" s="141">
        <v>42</v>
      </c>
      <c r="C69" s="92"/>
      <c r="D69" s="142" t="s">
        <v>137</v>
      </c>
      <c r="E69" s="106">
        <f>SUM(E70)</f>
        <v>0</v>
      </c>
      <c r="F69" s="106">
        <f>F70+F73</f>
        <v>39817</v>
      </c>
      <c r="G69" s="106">
        <v>0</v>
      </c>
      <c r="H69" s="72">
        <v>0</v>
      </c>
      <c r="I69" s="72">
        <f t="shared" si="17"/>
        <v>0</v>
      </c>
      <c r="J69" s="54"/>
      <c r="K69" s="54"/>
      <c r="L69" s="54"/>
      <c r="M69" s="54"/>
      <c r="N69" s="54"/>
      <c r="O69" s="54"/>
      <c r="P69" s="54"/>
      <c r="Q69" s="54"/>
    </row>
    <row r="70" spans="1:17" s="57" customFormat="1" x14ac:dyDescent="0.2">
      <c r="A70" s="263"/>
      <c r="B70" s="141">
        <v>422</v>
      </c>
      <c r="C70" s="92"/>
      <c r="D70" s="142" t="s">
        <v>52</v>
      </c>
      <c r="E70" s="106">
        <f>SUM(E71:E72)</f>
        <v>0</v>
      </c>
      <c r="F70" s="106">
        <f>SUM(F71:F72)</f>
        <v>39817</v>
      </c>
      <c r="G70" s="106">
        <f>SUM(G71:G72)</f>
        <v>0</v>
      </c>
      <c r="H70" s="72">
        <v>0</v>
      </c>
      <c r="I70" s="72">
        <f t="shared" si="17"/>
        <v>0</v>
      </c>
      <c r="J70" s="54"/>
      <c r="K70" s="54"/>
      <c r="L70" s="54"/>
      <c r="M70" s="54"/>
      <c r="N70" s="54"/>
      <c r="O70" s="54"/>
      <c r="P70" s="54"/>
      <c r="Q70" s="54"/>
    </row>
    <row r="71" spans="1:17" s="57" customFormat="1" x14ac:dyDescent="0.2">
      <c r="A71" s="263"/>
      <c r="B71" s="148">
        <v>4224</v>
      </c>
      <c r="C71" s="144"/>
      <c r="D71" s="145" t="s">
        <v>138</v>
      </c>
      <c r="E71" s="146">
        <v>0</v>
      </c>
      <c r="F71" s="146">
        <v>14817</v>
      </c>
      <c r="G71" s="146">
        <v>0</v>
      </c>
      <c r="H71" s="72">
        <v>0</v>
      </c>
      <c r="I71" s="72">
        <f t="shared" si="17"/>
        <v>0</v>
      </c>
      <c r="J71" s="54"/>
      <c r="K71" s="54"/>
      <c r="L71" s="54"/>
      <c r="M71" s="54"/>
      <c r="N71" s="54"/>
      <c r="O71" s="54"/>
      <c r="P71" s="54"/>
      <c r="Q71" s="54"/>
    </row>
    <row r="72" spans="1:17" s="57" customFormat="1" x14ac:dyDescent="0.2">
      <c r="A72" s="263"/>
      <c r="B72" s="148">
        <v>4227</v>
      </c>
      <c r="C72" s="144"/>
      <c r="D72" s="145" t="s">
        <v>139</v>
      </c>
      <c r="E72" s="146">
        <v>0</v>
      </c>
      <c r="F72" s="146">
        <v>25000</v>
      </c>
      <c r="G72" s="146">
        <v>0</v>
      </c>
      <c r="H72" s="72">
        <v>0</v>
      </c>
      <c r="I72" s="72">
        <f t="shared" si="17"/>
        <v>0</v>
      </c>
      <c r="J72" s="54"/>
      <c r="K72" s="54"/>
      <c r="L72" s="54"/>
      <c r="M72" s="54"/>
      <c r="N72" s="54"/>
      <c r="O72" s="54"/>
      <c r="P72" s="54"/>
      <c r="Q72" s="54"/>
    </row>
    <row r="73" spans="1:17" s="57" customFormat="1" x14ac:dyDescent="0.2">
      <c r="A73" s="263"/>
      <c r="B73" s="141">
        <v>423</v>
      </c>
      <c r="C73" s="92"/>
      <c r="D73" s="142" t="s">
        <v>140</v>
      </c>
      <c r="E73" s="106">
        <f>SUM(E74)</f>
        <v>0</v>
      </c>
      <c r="F73" s="106">
        <f>SUM(F74)</f>
        <v>0</v>
      </c>
      <c r="G73" s="106">
        <f>SUM(G74)</f>
        <v>25146.61</v>
      </c>
      <c r="H73" s="72">
        <v>0</v>
      </c>
      <c r="I73" s="72">
        <v>0</v>
      </c>
      <c r="J73" s="54"/>
      <c r="K73" s="54"/>
      <c r="L73" s="54"/>
      <c r="M73" s="54"/>
      <c r="N73" s="54"/>
      <c r="O73" s="54"/>
      <c r="P73" s="54"/>
      <c r="Q73" s="54"/>
    </row>
    <row r="74" spans="1:17" s="57" customFormat="1" x14ac:dyDescent="0.2">
      <c r="A74" s="263"/>
      <c r="B74" s="148">
        <v>4231</v>
      </c>
      <c r="C74" s="92"/>
      <c r="D74" s="179" t="s">
        <v>141</v>
      </c>
      <c r="E74" s="180">
        <v>0</v>
      </c>
      <c r="F74" s="180">
        <v>0</v>
      </c>
      <c r="G74" s="180">
        <v>25146.61</v>
      </c>
      <c r="H74" s="72">
        <v>0</v>
      </c>
      <c r="I74" s="72">
        <v>0</v>
      </c>
      <c r="J74" s="54"/>
      <c r="K74" s="54"/>
      <c r="L74" s="54"/>
      <c r="M74" s="54"/>
      <c r="N74" s="54"/>
      <c r="O74" s="54"/>
      <c r="P74" s="54"/>
      <c r="Q74" s="54"/>
    </row>
    <row r="75" spans="1:17" s="57" customFormat="1" x14ac:dyDescent="0.2">
      <c r="A75" s="175">
        <v>3</v>
      </c>
      <c r="B75" s="148"/>
      <c r="C75" s="92"/>
      <c r="D75" s="179" t="s">
        <v>222</v>
      </c>
      <c r="E75" s="180"/>
      <c r="F75" s="203">
        <f>F76+F79+F80</f>
        <v>204360</v>
      </c>
      <c r="G75" s="203">
        <v>0</v>
      </c>
      <c r="H75" s="72">
        <v>0</v>
      </c>
      <c r="I75" s="72">
        <v>0</v>
      </c>
      <c r="J75" s="54"/>
      <c r="K75" s="54"/>
      <c r="L75" s="54"/>
      <c r="M75" s="54"/>
      <c r="N75" s="54"/>
      <c r="O75" s="54"/>
      <c r="P75" s="54"/>
      <c r="Q75" s="54"/>
    </row>
    <row r="76" spans="1:17" s="57" customFormat="1" x14ac:dyDescent="0.2">
      <c r="A76" s="175"/>
      <c r="B76" s="198">
        <v>31</v>
      </c>
      <c r="C76" s="199"/>
      <c r="D76" s="200" t="s">
        <v>15</v>
      </c>
      <c r="E76" s="203">
        <v>0</v>
      </c>
      <c r="F76" s="203">
        <v>129815</v>
      </c>
      <c r="G76" s="203">
        <v>0</v>
      </c>
      <c r="H76" s="72">
        <v>0</v>
      </c>
      <c r="I76" s="72">
        <v>0</v>
      </c>
      <c r="J76" s="54"/>
      <c r="K76" s="54"/>
      <c r="L76" s="54"/>
      <c r="M76" s="54"/>
      <c r="N76" s="54"/>
      <c r="O76" s="54"/>
      <c r="P76" s="54"/>
      <c r="Q76" s="54"/>
    </row>
    <row r="77" spans="1:17" s="57" customFormat="1" x14ac:dyDescent="0.2">
      <c r="A77" s="175"/>
      <c r="B77" s="201">
        <v>3111</v>
      </c>
      <c r="C77" s="202"/>
      <c r="D77" s="179" t="s">
        <v>152</v>
      </c>
      <c r="E77" s="180">
        <v>0</v>
      </c>
      <c r="F77" s="180">
        <v>110000</v>
      </c>
      <c r="G77" s="180">
        <v>0</v>
      </c>
      <c r="H77" s="72">
        <v>0</v>
      </c>
      <c r="I77" s="72">
        <v>0</v>
      </c>
      <c r="J77" s="54"/>
      <c r="K77" s="54"/>
      <c r="L77" s="54"/>
      <c r="M77" s="54"/>
      <c r="N77" s="54"/>
      <c r="O77" s="54"/>
      <c r="P77" s="54"/>
      <c r="Q77" s="54"/>
    </row>
    <row r="78" spans="1:17" s="57" customFormat="1" x14ac:dyDescent="0.2">
      <c r="A78" s="175"/>
      <c r="B78" s="201">
        <v>3132</v>
      </c>
      <c r="C78" s="202"/>
      <c r="D78" s="179" t="s">
        <v>136</v>
      </c>
      <c r="E78" s="180">
        <v>0</v>
      </c>
      <c r="F78" s="180">
        <v>19815</v>
      </c>
      <c r="G78" s="180">
        <v>0</v>
      </c>
      <c r="H78" s="72">
        <v>0</v>
      </c>
      <c r="I78" s="72">
        <v>0</v>
      </c>
      <c r="J78" s="54"/>
      <c r="K78" s="54"/>
      <c r="L78" s="54"/>
      <c r="M78" s="54"/>
      <c r="N78" s="54"/>
      <c r="O78" s="54"/>
      <c r="P78" s="54"/>
      <c r="Q78" s="54"/>
    </row>
    <row r="79" spans="1:17" s="57" customFormat="1" x14ac:dyDescent="0.2">
      <c r="A79" s="175"/>
      <c r="B79" s="198">
        <v>32</v>
      </c>
      <c r="C79" s="199"/>
      <c r="D79" s="200" t="s">
        <v>16</v>
      </c>
      <c r="E79" s="203">
        <v>0</v>
      </c>
      <c r="F79" s="203">
        <v>61545</v>
      </c>
      <c r="G79" s="203">
        <v>0</v>
      </c>
      <c r="H79" s="72">
        <v>0</v>
      </c>
      <c r="I79" s="72">
        <v>0</v>
      </c>
      <c r="J79" s="54"/>
      <c r="K79" s="54"/>
      <c r="L79" s="54"/>
      <c r="M79" s="54"/>
      <c r="N79" s="54"/>
      <c r="O79" s="54"/>
      <c r="P79" s="54"/>
      <c r="Q79" s="54"/>
    </row>
    <row r="80" spans="1:17" s="57" customFormat="1" x14ac:dyDescent="0.2">
      <c r="A80" s="264">
        <v>4</v>
      </c>
      <c r="B80" s="134"/>
      <c r="C80" s="96"/>
      <c r="D80" s="135" t="s">
        <v>18</v>
      </c>
      <c r="E80" s="93">
        <v>0</v>
      </c>
      <c r="F80" s="93">
        <f>SUM(F81)</f>
        <v>13000</v>
      </c>
      <c r="G80" s="93">
        <f>SUM(G81)</f>
        <v>0</v>
      </c>
      <c r="H80" s="72">
        <v>0</v>
      </c>
      <c r="I80" s="72">
        <v>0</v>
      </c>
      <c r="J80" s="54"/>
      <c r="K80" s="54"/>
      <c r="L80" s="54"/>
      <c r="M80" s="54"/>
      <c r="N80" s="54"/>
      <c r="O80" s="54"/>
      <c r="P80" s="54"/>
      <c r="Q80" s="54"/>
    </row>
    <row r="81" spans="1:17" s="57" customFormat="1" x14ac:dyDescent="0.2">
      <c r="A81" s="264"/>
      <c r="B81" s="134" t="s">
        <v>142</v>
      </c>
      <c r="C81" s="96"/>
      <c r="D81" s="135" t="s">
        <v>137</v>
      </c>
      <c r="E81" s="93">
        <v>0</v>
      </c>
      <c r="F81" s="93">
        <f>SUM(F82)</f>
        <v>13000</v>
      </c>
      <c r="G81" s="93">
        <f>SUM(G82)</f>
        <v>0</v>
      </c>
      <c r="H81" s="72">
        <v>0</v>
      </c>
      <c r="I81" s="72">
        <v>0</v>
      </c>
      <c r="J81" s="54"/>
      <c r="K81" s="54"/>
      <c r="L81" s="54"/>
      <c r="M81" s="54"/>
      <c r="N81" s="54"/>
      <c r="O81" s="54"/>
      <c r="P81" s="54"/>
      <c r="Q81" s="54"/>
    </row>
    <row r="82" spans="1:17" s="57" customFormat="1" x14ac:dyDescent="0.2">
      <c r="A82" s="264"/>
      <c r="B82" s="134" t="s">
        <v>143</v>
      </c>
      <c r="C82" s="96"/>
      <c r="D82" s="135" t="s">
        <v>52</v>
      </c>
      <c r="E82" s="93">
        <v>0</v>
      </c>
      <c r="F82" s="93">
        <f>SUM(F83:F84)</f>
        <v>13000</v>
      </c>
      <c r="G82" s="93">
        <f>SUM(G83)</f>
        <v>0</v>
      </c>
      <c r="H82" s="72">
        <v>0</v>
      </c>
      <c r="I82" s="72">
        <v>0</v>
      </c>
      <c r="J82" s="54"/>
      <c r="K82" s="54"/>
      <c r="L82" s="54"/>
      <c r="M82" s="54"/>
      <c r="N82" s="54"/>
      <c r="O82" s="54"/>
      <c r="P82" s="54"/>
      <c r="Q82" s="54"/>
    </row>
    <row r="83" spans="1:17" s="57" customFormat="1" x14ac:dyDescent="0.2">
      <c r="A83" s="264"/>
      <c r="B83" s="136" t="s">
        <v>146</v>
      </c>
      <c r="C83" s="74"/>
      <c r="D83" s="137" t="s">
        <v>138</v>
      </c>
      <c r="E83" s="95">
        <v>1737.5</v>
      </c>
      <c r="F83" s="95">
        <v>5000</v>
      </c>
      <c r="G83" s="95">
        <v>0</v>
      </c>
      <c r="H83" s="72">
        <v>0</v>
      </c>
      <c r="I83" s="72">
        <v>0</v>
      </c>
      <c r="J83" s="54"/>
      <c r="K83" s="54"/>
      <c r="L83" s="54"/>
      <c r="M83" s="54"/>
      <c r="N83" s="54"/>
      <c r="O83" s="54"/>
      <c r="P83" s="54"/>
      <c r="Q83" s="54"/>
    </row>
    <row r="84" spans="1:17" s="57" customFormat="1" x14ac:dyDescent="0.2">
      <c r="A84" s="264"/>
      <c r="B84" s="136" t="s">
        <v>145</v>
      </c>
      <c r="C84" s="74"/>
      <c r="D84" s="137" t="s">
        <v>139</v>
      </c>
      <c r="E84" s="95">
        <v>0</v>
      </c>
      <c r="F84" s="95">
        <v>8000</v>
      </c>
      <c r="G84" s="95">
        <v>0</v>
      </c>
      <c r="H84" s="72">
        <v>0</v>
      </c>
      <c r="I84" s="72">
        <v>0</v>
      </c>
      <c r="J84" s="54"/>
      <c r="K84" s="54"/>
      <c r="L84" s="54"/>
      <c r="M84" s="54"/>
      <c r="N84" s="54"/>
      <c r="O84" s="54"/>
      <c r="P84" s="54"/>
      <c r="Q84" s="54"/>
    </row>
    <row r="85" spans="1:17" s="67" customFormat="1" x14ac:dyDescent="0.2">
      <c r="A85" s="149"/>
      <c r="B85" s="141">
        <v>3</v>
      </c>
      <c r="C85" s="92"/>
      <c r="D85" s="142" t="s">
        <v>221</v>
      </c>
      <c r="E85" s="106">
        <f>E86+E95+E123</f>
        <v>528867.92999999982</v>
      </c>
      <c r="F85" s="106">
        <f>F86+F95+F123+F130+F131</f>
        <v>2182859.65</v>
      </c>
      <c r="G85" s="106">
        <f>G86+G95</f>
        <v>970869.96</v>
      </c>
      <c r="H85" s="72">
        <f>G85/E85*100</f>
        <v>183.57512432262629</v>
      </c>
      <c r="I85" s="72">
        <f>G85/F85*100</f>
        <v>44.476975878866057</v>
      </c>
      <c r="J85" s="66"/>
      <c r="K85" s="66"/>
      <c r="L85" s="66"/>
      <c r="M85" s="66"/>
      <c r="N85" s="66"/>
      <c r="O85" s="66"/>
      <c r="P85" s="66"/>
      <c r="Q85" s="66"/>
    </row>
    <row r="86" spans="1:17" s="67" customFormat="1" x14ac:dyDescent="0.2">
      <c r="A86" s="147"/>
      <c r="B86" s="68">
        <v>31</v>
      </c>
      <c r="C86" s="96"/>
      <c r="D86" s="133" t="s">
        <v>15</v>
      </c>
      <c r="E86" s="71">
        <f>E87+E91+E93</f>
        <v>375506.03999999992</v>
      </c>
      <c r="F86" s="71">
        <f>F87+F91+F93</f>
        <v>1210500</v>
      </c>
      <c r="G86" s="71">
        <f>G87+G91+G93</f>
        <v>606866.46</v>
      </c>
      <c r="H86" s="72">
        <f t="shared" si="15"/>
        <v>161.61296899511925</v>
      </c>
      <c r="I86" s="72">
        <f t="shared" si="16"/>
        <v>50.133536555142499</v>
      </c>
      <c r="J86" s="66"/>
      <c r="K86" s="66"/>
      <c r="L86" s="66"/>
      <c r="M86" s="66"/>
      <c r="N86" s="66"/>
      <c r="O86" s="66"/>
      <c r="P86" s="66"/>
      <c r="Q86" s="66"/>
    </row>
    <row r="87" spans="1:17" s="57" customFormat="1" x14ac:dyDescent="0.2">
      <c r="A87" s="147"/>
      <c r="B87" s="68" t="s">
        <v>147</v>
      </c>
      <c r="C87" s="96"/>
      <c r="D87" s="150" t="s">
        <v>148</v>
      </c>
      <c r="E87" s="71">
        <f>SUM(E88:E90)</f>
        <v>310161.36999999994</v>
      </c>
      <c r="F87" s="71">
        <f>SUM(F88:F90)</f>
        <v>960000</v>
      </c>
      <c r="G87" s="71">
        <f>SUM(G88:G90)</f>
        <v>487890.36</v>
      </c>
      <c r="H87" s="72">
        <f t="shared" si="15"/>
        <v>157.30210374038523</v>
      </c>
      <c r="I87" s="72">
        <f t="shared" si="16"/>
        <v>50.821912499999996</v>
      </c>
      <c r="J87" s="54"/>
      <c r="K87" s="54"/>
      <c r="L87" s="54"/>
      <c r="M87" s="54"/>
      <c r="N87" s="54"/>
      <c r="O87" s="54"/>
      <c r="P87" s="54"/>
      <c r="Q87" s="54"/>
    </row>
    <row r="88" spans="1:17" s="67" customFormat="1" ht="15.75" customHeight="1" x14ac:dyDescent="0.2">
      <c r="A88" s="147"/>
      <c r="B88" s="151" t="s">
        <v>149</v>
      </c>
      <c r="C88" s="96"/>
      <c r="D88" s="152" t="s">
        <v>152</v>
      </c>
      <c r="E88" s="76">
        <v>297042.71999999997</v>
      </c>
      <c r="F88" s="76">
        <v>940000</v>
      </c>
      <c r="G88" s="76">
        <v>481583.94</v>
      </c>
      <c r="H88" s="72">
        <f t="shared" si="15"/>
        <v>162.12615478339279</v>
      </c>
      <c r="I88" s="72">
        <f t="shared" si="16"/>
        <v>51.232334042553198</v>
      </c>
      <c r="J88" s="66"/>
      <c r="K88" s="66"/>
      <c r="L88" s="66"/>
      <c r="M88" s="66"/>
      <c r="N88" s="66"/>
      <c r="O88" s="66"/>
      <c r="P88" s="66"/>
      <c r="Q88" s="66"/>
    </row>
    <row r="89" spans="1:17" s="67" customFormat="1" ht="15.75" customHeight="1" x14ac:dyDescent="0.2">
      <c r="A89" s="147"/>
      <c r="B89" s="151" t="s">
        <v>150</v>
      </c>
      <c r="C89" s="96"/>
      <c r="D89" s="152" t="s">
        <v>153</v>
      </c>
      <c r="E89" s="76">
        <v>11066.42</v>
      </c>
      <c r="F89" s="76">
        <v>20000</v>
      </c>
      <c r="G89" s="76">
        <v>6306.42</v>
      </c>
      <c r="H89" s="72">
        <f t="shared" si="15"/>
        <v>56.986993083580785</v>
      </c>
      <c r="I89" s="72">
        <f t="shared" si="16"/>
        <v>31.532100000000003</v>
      </c>
      <c r="J89" s="66"/>
      <c r="K89" s="66"/>
      <c r="L89" s="66"/>
      <c r="M89" s="66"/>
      <c r="N89" s="66"/>
      <c r="O89" s="66"/>
      <c r="P89" s="66"/>
      <c r="Q89" s="66"/>
    </row>
    <row r="90" spans="1:17" s="67" customFormat="1" ht="15.75" customHeight="1" x14ac:dyDescent="0.2">
      <c r="A90" s="147"/>
      <c r="B90" s="151" t="s">
        <v>151</v>
      </c>
      <c r="C90" s="96"/>
      <c r="D90" s="152" t="s">
        <v>135</v>
      </c>
      <c r="E90" s="76">
        <v>2052.23</v>
      </c>
      <c r="F90" s="76">
        <v>0</v>
      </c>
      <c r="G90" s="76">
        <v>0</v>
      </c>
      <c r="H90" s="72">
        <f t="shared" si="15"/>
        <v>0</v>
      </c>
      <c r="I90" s="72">
        <v>0</v>
      </c>
      <c r="J90" s="66"/>
      <c r="K90" s="66"/>
      <c r="L90" s="66"/>
      <c r="M90" s="66"/>
      <c r="N90" s="66"/>
      <c r="O90" s="66"/>
      <c r="P90" s="66"/>
      <c r="Q90" s="66"/>
    </row>
    <row r="91" spans="1:17" s="67" customFormat="1" ht="15.75" customHeight="1" x14ac:dyDescent="0.2">
      <c r="A91" s="147"/>
      <c r="B91" s="68" t="s">
        <v>165</v>
      </c>
      <c r="C91" s="96"/>
      <c r="D91" s="150" t="s">
        <v>166</v>
      </c>
      <c r="E91" s="71">
        <f>SUM(E92)</f>
        <v>15956.1</v>
      </c>
      <c r="F91" s="71">
        <f>SUM(F92)</f>
        <v>95000</v>
      </c>
      <c r="G91" s="71">
        <f>SUM(G92)</f>
        <v>37606.559999999998</v>
      </c>
      <c r="H91" s="72">
        <f t="shared" si="15"/>
        <v>235.68766803918248</v>
      </c>
      <c r="I91" s="72">
        <f t="shared" si="16"/>
        <v>39.585852631578945</v>
      </c>
      <c r="J91" s="66"/>
      <c r="K91" s="66"/>
      <c r="L91" s="66"/>
      <c r="M91" s="66"/>
      <c r="N91" s="66"/>
      <c r="O91" s="66"/>
      <c r="P91" s="66"/>
      <c r="Q91" s="66"/>
    </row>
    <row r="92" spans="1:17" s="67" customFormat="1" ht="15.75" customHeight="1" x14ac:dyDescent="0.2">
      <c r="A92" s="147"/>
      <c r="B92" s="151" t="s">
        <v>85</v>
      </c>
      <c r="C92" s="96"/>
      <c r="D92" s="152" t="s">
        <v>166</v>
      </c>
      <c r="E92" s="76">
        <v>15956.1</v>
      </c>
      <c r="F92" s="76">
        <v>95000</v>
      </c>
      <c r="G92" s="76">
        <v>37606.559999999998</v>
      </c>
      <c r="H92" s="72">
        <f t="shared" si="15"/>
        <v>235.68766803918248</v>
      </c>
      <c r="I92" s="72">
        <f t="shared" si="16"/>
        <v>39.585852631578945</v>
      </c>
      <c r="J92" s="66"/>
      <c r="K92" s="66"/>
      <c r="L92" s="66"/>
      <c r="M92" s="66"/>
      <c r="N92" s="66"/>
      <c r="O92" s="66"/>
      <c r="P92" s="66"/>
      <c r="Q92" s="66"/>
    </row>
    <row r="93" spans="1:17" s="67" customFormat="1" ht="15.75" customHeight="1" x14ac:dyDescent="0.2">
      <c r="A93" s="147"/>
      <c r="B93" s="68" t="s">
        <v>161</v>
      </c>
      <c r="C93" s="96"/>
      <c r="D93" s="150" t="s">
        <v>54</v>
      </c>
      <c r="E93" s="71">
        <f>SUM(E94)</f>
        <v>49388.57</v>
      </c>
      <c r="F93" s="71">
        <f>SUM(F94)</f>
        <v>155500</v>
      </c>
      <c r="G93" s="71">
        <f>SUM(G94)</f>
        <v>81369.539999999994</v>
      </c>
      <c r="H93" s="72">
        <f t="shared" si="15"/>
        <v>164.75378817406536</v>
      </c>
      <c r="I93" s="72">
        <f t="shared" si="16"/>
        <v>52.327678456591627</v>
      </c>
      <c r="J93" s="66"/>
      <c r="K93" s="66"/>
      <c r="L93" s="66"/>
      <c r="M93" s="66"/>
      <c r="N93" s="66"/>
      <c r="O93" s="66"/>
      <c r="P93" s="66"/>
      <c r="Q93" s="66"/>
    </row>
    <row r="94" spans="1:17" s="67" customFormat="1" ht="15.75" customHeight="1" x14ac:dyDescent="0.2">
      <c r="A94" s="147"/>
      <c r="B94" s="151" t="s">
        <v>162</v>
      </c>
      <c r="C94" s="96"/>
      <c r="D94" s="152" t="s">
        <v>136</v>
      </c>
      <c r="E94" s="76">
        <v>49388.57</v>
      </c>
      <c r="F94" s="76">
        <v>155500</v>
      </c>
      <c r="G94" s="76">
        <v>81369.539999999994</v>
      </c>
      <c r="H94" s="72">
        <f t="shared" si="15"/>
        <v>164.75378817406536</v>
      </c>
      <c r="I94" s="72">
        <f t="shared" si="16"/>
        <v>52.327678456591627</v>
      </c>
      <c r="J94" s="66"/>
      <c r="K94" s="66"/>
      <c r="L94" s="66"/>
      <c r="M94" s="66"/>
      <c r="N94" s="66"/>
      <c r="O94" s="66"/>
      <c r="P94" s="66"/>
      <c r="Q94" s="66"/>
    </row>
    <row r="95" spans="1:17" s="57" customFormat="1" ht="15.75" customHeight="1" x14ac:dyDescent="0.2">
      <c r="A95" s="147"/>
      <c r="B95" s="68">
        <v>32</v>
      </c>
      <c r="C95" s="96"/>
      <c r="D95" s="133" t="s">
        <v>16</v>
      </c>
      <c r="E95" s="71">
        <f>E96+E101+E108+E117</f>
        <v>152483.52999999997</v>
      </c>
      <c r="F95" s="71">
        <f>F96+F101+F108+F117</f>
        <v>960259.65</v>
      </c>
      <c r="G95" s="71">
        <f>G96+G101+G108+G117</f>
        <v>364003.5</v>
      </c>
      <c r="H95" s="72">
        <f t="shared" si="15"/>
        <v>238.71660106504623</v>
      </c>
      <c r="I95" s="72">
        <f t="shared" si="16"/>
        <v>37.906778650961748</v>
      </c>
      <c r="J95" s="54"/>
      <c r="K95" s="54"/>
      <c r="L95" s="54"/>
      <c r="M95" s="54"/>
      <c r="N95" s="54"/>
      <c r="O95" s="54"/>
      <c r="P95" s="54"/>
      <c r="Q95" s="54"/>
    </row>
    <row r="96" spans="1:17" s="57" customFormat="1" x14ac:dyDescent="0.2">
      <c r="A96" s="147"/>
      <c r="B96" s="86">
        <v>321</v>
      </c>
      <c r="C96" s="96"/>
      <c r="D96" s="150" t="s">
        <v>56</v>
      </c>
      <c r="E96" s="98">
        <f>SUM(E97:E100)</f>
        <v>23176.190000000002</v>
      </c>
      <c r="F96" s="98">
        <f>SUM(F97:F100)</f>
        <v>95000</v>
      </c>
      <c r="G96" s="98">
        <f>SUM(G97:G100)</f>
        <v>37706.81</v>
      </c>
      <c r="H96" s="72">
        <f t="shared" si="15"/>
        <v>162.69632756721444</v>
      </c>
      <c r="I96" s="72">
        <f t="shared" si="16"/>
        <v>39.691378947368413</v>
      </c>
      <c r="J96" s="54"/>
      <c r="K96" s="54"/>
      <c r="L96" s="54"/>
      <c r="M96" s="54"/>
      <c r="N96" s="54"/>
      <c r="O96" s="54"/>
      <c r="P96" s="54"/>
      <c r="Q96" s="54"/>
    </row>
    <row r="97" spans="1:17" s="67" customFormat="1" ht="15.75" customHeight="1" x14ac:dyDescent="0.2">
      <c r="A97" s="147"/>
      <c r="B97" s="89" t="s">
        <v>76</v>
      </c>
      <c r="C97" s="74"/>
      <c r="D97" s="152" t="s">
        <v>77</v>
      </c>
      <c r="E97" s="138">
        <v>551.95000000000005</v>
      </c>
      <c r="F97" s="138">
        <v>10000</v>
      </c>
      <c r="G97" s="138">
        <v>1726.51</v>
      </c>
      <c r="H97" s="72">
        <f t="shared" si="15"/>
        <v>312.80188422864387</v>
      </c>
      <c r="I97" s="72">
        <f t="shared" si="16"/>
        <v>17.2651</v>
      </c>
      <c r="J97" s="66"/>
      <c r="K97" s="66"/>
      <c r="L97" s="66"/>
      <c r="M97" s="66"/>
      <c r="N97" s="66"/>
      <c r="O97" s="66"/>
      <c r="P97" s="66"/>
      <c r="Q97" s="66"/>
    </row>
    <row r="98" spans="1:17" s="57" customFormat="1" x14ac:dyDescent="0.2">
      <c r="A98" s="147"/>
      <c r="B98" s="89" t="s">
        <v>78</v>
      </c>
      <c r="C98" s="74"/>
      <c r="D98" s="75" t="s">
        <v>60</v>
      </c>
      <c r="E98" s="138">
        <v>22043.24</v>
      </c>
      <c r="F98" s="138">
        <v>70000</v>
      </c>
      <c r="G98" s="138">
        <v>34698.1</v>
      </c>
      <c r="H98" s="72">
        <f t="shared" si="15"/>
        <v>157.40925562666831</v>
      </c>
      <c r="I98" s="72">
        <f t="shared" si="16"/>
        <v>49.568714285714286</v>
      </c>
      <c r="J98" s="54"/>
      <c r="K98" s="54"/>
      <c r="L98" s="54"/>
      <c r="M98" s="54"/>
      <c r="N98" s="54"/>
      <c r="O98" s="54"/>
      <c r="P98" s="54"/>
      <c r="Q98" s="54"/>
    </row>
    <row r="99" spans="1:17" s="57" customFormat="1" x14ac:dyDescent="0.2">
      <c r="A99" s="147"/>
      <c r="B99" s="89">
        <v>3213</v>
      </c>
      <c r="C99" s="74"/>
      <c r="D99" s="75" t="s">
        <v>61</v>
      </c>
      <c r="E99" s="138">
        <v>581</v>
      </c>
      <c r="F99" s="138">
        <v>10000</v>
      </c>
      <c r="G99" s="138">
        <v>1282.2</v>
      </c>
      <c r="H99" s="72">
        <f t="shared" si="15"/>
        <v>220.68846815834769</v>
      </c>
      <c r="I99" s="72">
        <f t="shared" si="16"/>
        <v>12.821999999999999</v>
      </c>
      <c r="J99" s="54"/>
      <c r="K99" s="54"/>
      <c r="L99" s="54"/>
      <c r="M99" s="54"/>
      <c r="N99" s="54"/>
      <c r="O99" s="54"/>
      <c r="P99" s="54"/>
      <c r="Q99" s="54"/>
    </row>
    <row r="100" spans="1:17" s="57" customFormat="1" x14ac:dyDescent="0.2">
      <c r="A100" s="147"/>
      <c r="B100" s="89">
        <v>3214</v>
      </c>
      <c r="C100" s="74"/>
      <c r="D100" s="75" t="s">
        <v>154</v>
      </c>
      <c r="E100" s="138">
        <v>0</v>
      </c>
      <c r="F100" s="138">
        <v>5000</v>
      </c>
      <c r="G100" s="138">
        <v>0</v>
      </c>
      <c r="H100" s="72">
        <v>0</v>
      </c>
      <c r="I100" s="72">
        <f t="shared" si="16"/>
        <v>0</v>
      </c>
      <c r="J100" s="54"/>
      <c r="K100" s="54"/>
      <c r="L100" s="54"/>
      <c r="M100" s="54"/>
      <c r="N100" s="54"/>
      <c r="O100" s="54"/>
      <c r="P100" s="54"/>
      <c r="Q100" s="54"/>
    </row>
    <row r="101" spans="1:17" s="57" customFormat="1" ht="15.75" customHeight="1" x14ac:dyDescent="0.2">
      <c r="A101" s="147"/>
      <c r="B101" s="86">
        <v>322</v>
      </c>
      <c r="C101" s="96"/>
      <c r="D101" s="150" t="s">
        <v>57</v>
      </c>
      <c r="E101" s="98">
        <f>SUM(E102:E107)</f>
        <v>95300.549999999988</v>
      </c>
      <c r="F101" s="98">
        <f>SUM(F102:F107)</f>
        <v>627085</v>
      </c>
      <c r="G101" s="98">
        <f>SUM(G102:G107)</f>
        <v>261256.44</v>
      </c>
      <c r="H101" s="72">
        <f t="shared" si="15"/>
        <v>274.13948817714066</v>
      </c>
      <c r="I101" s="72">
        <f t="shared" si="16"/>
        <v>41.662045815160624</v>
      </c>
      <c r="J101" s="54"/>
      <c r="K101" s="54"/>
      <c r="L101" s="54"/>
      <c r="M101" s="54"/>
      <c r="N101" s="54"/>
      <c r="O101" s="54"/>
      <c r="P101" s="54"/>
      <c r="Q101" s="54"/>
    </row>
    <row r="102" spans="1:17" s="57" customFormat="1" x14ac:dyDescent="0.2">
      <c r="A102" s="147"/>
      <c r="B102" s="89" t="s">
        <v>79</v>
      </c>
      <c r="C102" s="74"/>
      <c r="D102" s="152" t="s">
        <v>63</v>
      </c>
      <c r="E102" s="138">
        <v>6881.4</v>
      </c>
      <c r="F102" s="138">
        <v>40000</v>
      </c>
      <c r="G102" s="138">
        <v>17128.13</v>
      </c>
      <c r="H102" s="72">
        <f t="shared" si="15"/>
        <v>248.90472868892962</v>
      </c>
      <c r="I102" s="72">
        <f t="shared" si="16"/>
        <v>42.820325000000004</v>
      </c>
      <c r="J102" s="54"/>
      <c r="K102" s="54"/>
      <c r="L102" s="54"/>
      <c r="M102" s="54"/>
      <c r="N102" s="54"/>
      <c r="O102" s="54"/>
      <c r="P102" s="54"/>
      <c r="Q102" s="54"/>
    </row>
    <row r="103" spans="1:17" s="57" customFormat="1" x14ac:dyDescent="0.2">
      <c r="A103" s="147"/>
      <c r="B103" s="89">
        <v>3222</v>
      </c>
      <c r="C103" s="74"/>
      <c r="D103" s="152" t="s">
        <v>64</v>
      </c>
      <c r="E103" s="138">
        <v>61104.83</v>
      </c>
      <c r="F103" s="138">
        <v>350130</v>
      </c>
      <c r="G103" s="138">
        <v>163642.42000000001</v>
      </c>
      <c r="H103" s="72">
        <f t="shared" si="15"/>
        <v>267.8060310453364</v>
      </c>
      <c r="I103" s="72">
        <f t="shared" si="16"/>
        <v>46.73761745637335</v>
      </c>
      <c r="J103" s="54"/>
      <c r="K103" s="54"/>
      <c r="L103" s="54"/>
      <c r="M103" s="54"/>
      <c r="N103" s="54"/>
      <c r="O103" s="54"/>
      <c r="P103" s="54"/>
      <c r="Q103" s="54"/>
    </row>
    <row r="104" spans="1:17" s="67" customFormat="1" ht="15.75" customHeight="1" x14ac:dyDescent="0.2">
      <c r="A104" s="147"/>
      <c r="B104" s="89" t="s">
        <v>80</v>
      </c>
      <c r="C104" s="74"/>
      <c r="D104" s="152" t="s">
        <v>81</v>
      </c>
      <c r="E104" s="138">
        <v>23788.09</v>
      </c>
      <c r="F104" s="138">
        <v>196955</v>
      </c>
      <c r="G104" s="138">
        <v>71508.95</v>
      </c>
      <c r="H104" s="72">
        <f t="shared" si="15"/>
        <v>300.60820351697004</v>
      </c>
      <c r="I104" s="72">
        <f t="shared" si="16"/>
        <v>36.307252925795233</v>
      </c>
      <c r="J104" s="66"/>
      <c r="K104" s="66"/>
      <c r="L104" s="66"/>
      <c r="M104" s="66"/>
      <c r="N104" s="66"/>
      <c r="O104" s="66"/>
      <c r="P104" s="66"/>
      <c r="Q104" s="66"/>
    </row>
    <row r="105" spans="1:17" s="57" customFormat="1" x14ac:dyDescent="0.2">
      <c r="A105" s="147"/>
      <c r="B105" s="89" t="s">
        <v>82</v>
      </c>
      <c r="C105" s="74"/>
      <c r="D105" s="75" t="s">
        <v>83</v>
      </c>
      <c r="E105" s="138">
        <v>355.39</v>
      </c>
      <c r="F105" s="138">
        <v>20000</v>
      </c>
      <c r="G105" s="138">
        <v>1733.93</v>
      </c>
      <c r="H105" s="72">
        <f t="shared" si="15"/>
        <v>487.89498860406883</v>
      </c>
      <c r="I105" s="72">
        <f t="shared" si="16"/>
        <v>8.6696500000000007</v>
      </c>
      <c r="J105" s="54"/>
      <c r="K105" s="54"/>
      <c r="L105" s="54"/>
      <c r="M105" s="54"/>
      <c r="N105" s="54"/>
      <c r="O105" s="54"/>
      <c r="P105" s="54"/>
      <c r="Q105" s="54"/>
    </row>
    <row r="106" spans="1:17" s="57" customFormat="1" x14ac:dyDescent="0.2">
      <c r="A106" s="147"/>
      <c r="B106" s="89">
        <v>3225</v>
      </c>
      <c r="C106" s="74"/>
      <c r="D106" s="75" t="s">
        <v>62</v>
      </c>
      <c r="E106" s="138">
        <v>2858.44</v>
      </c>
      <c r="F106" s="138">
        <v>10000</v>
      </c>
      <c r="G106" s="138">
        <v>1841.26</v>
      </c>
      <c r="H106" s="72">
        <f t="shared" si="15"/>
        <v>64.414855655532392</v>
      </c>
      <c r="I106" s="72">
        <f t="shared" si="16"/>
        <v>18.412600000000001</v>
      </c>
      <c r="J106" s="54"/>
      <c r="K106" s="54"/>
      <c r="L106" s="54"/>
      <c r="M106" s="54"/>
      <c r="N106" s="54"/>
      <c r="O106" s="54"/>
      <c r="P106" s="54"/>
      <c r="Q106" s="54"/>
    </row>
    <row r="107" spans="1:17" s="57" customFormat="1" x14ac:dyDescent="0.2">
      <c r="A107" s="147"/>
      <c r="B107" s="89">
        <v>3227</v>
      </c>
      <c r="C107" s="74"/>
      <c r="D107" s="75" t="s">
        <v>155</v>
      </c>
      <c r="E107" s="138">
        <v>312.39999999999998</v>
      </c>
      <c r="F107" s="138">
        <v>10000</v>
      </c>
      <c r="G107" s="138">
        <v>5401.75</v>
      </c>
      <c r="H107" s="72">
        <f t="shared" si="15"/>
        <v>1729.1133162612039</v>
      </c>
      <c r="I107" s="72">
        <f t="shared" si="16"/>
        <v>54.017499999999998</v>
      </c>
      <c r="J107" s="54"/>
      <c r="K107" s="54"/>
      <c r="L107" s="54"/>
      <c r="M107" s="54"/>
      <c r="N107" s="54"/>
      <c r="O107" s="54"/>
      <c r="P107" s="54"/>
      <c r="Q107" s="54"/>
    </row>
    <row r="108" spans="1:17" s="57" customFormat="1" ht="15.75" customHeight="1" x14ac:dyDescent="0.2">
      <c r="A108" s="147"/>
      <c r="B108" s="86">
        <v>323</v>
      </c>
      <c r="C108" s="96"/>
      <c r="D108" s="150" t="s">
        <v>51</v>
      </c>
      <c r="E108" s="98">
        <f>SUM(E109:E116)</f>
        <v>28690.299999999996</v>
      </c>
      <c r="F108" s="98">
        <f>SUM(F109:F116)</f>
        <v>202079.65</v>
      </c>
      <c r="G108" s="98">
        <f>SUM(G109:G116)</f>
        <v>56392.67</v>
      </c>
      <c r="H108" s="72">
        <f t="shared" si="15"/>
        <v>196.55657138475377</v>
      </c>
      <c r="I108" s="72">
        <f t="shared" si="16"/>
        <v>27.906159774128664</v>
      </c>
      <c r="J108" s="54"/>
      <c r="K108" s="54"/>
      <c r="L108" s="54"/>
      <c r="M108" s="54"/>
      <c r="N108" s="54"/>
      <c r="O108" s="54"/>
      <c r="P108" s="54"/>
      <c r="Q108" s="54"/>
    </row>
    <row r="109" spans="1:17" s="57" customFormat="1" ht="15.75" customHeight="1" x14ac:dyDescent="0.2">
      <c r="A109" s="147"/>
      <c r="B109" s="89" t="s">
        <v>86</v>
      </c>
      <c r="C109" s="74"/>
      <c r="D109" s="152" t="s">
        <v>87</v>
      </c>
      <c r="E109" s="138">
        <v>2802.09</v>
      </c>
      <c r="F109" s="138">
        <v>10000</v>
      </c>
      <c r="G109" s="138">
        <v>6011.85</v>
      </c>
      <c r="H109" s="72">
        <f t="shared" si="15"/>
        <v>214.54878322966073</v>
      </c>
      <c r="I109" s="72">
        <f t="shared" si="16"/>
        <v>60.118500000000012</v>
      </c>
      <c r="J109" s="54"/>
      <c r="K109" s="54"/>
      <c r="L109" s="54"/>
      <c r="M109" s="54"/>
      <c r="N109" s="54"/>
      <c r="O109" s="54"/>
      <c r="P109" s="54"/>
      <c r="Q109" s="54"/>
    </row>
    <row r="110" spans="1:17" s="57" customFormat="1" ht="15.75" customHeight="1" x14ac:dyDescent="0.2">
      <c r="A110" s="147"/>
      <c r="B110" s="89" t="s">
        <v>88</v>
      </c>
      <c r="C110" s="74"/>
      <c r="D110" s="152" t="s">
        <v>89</v>
      </c>
      <c r="E110" s="138">
        <v>8220</v>
      </c>
      <c r="F110" s="138">
        <v>62079.65</v>
      </c>
      <c r="G110" s="138">
        <v>21287.61</v>
      </c>
      <c r="H110" s="72">
        <f t="shared" si="15"/>
        <v>258.97335766423362</v>
      </c>
      <c r="I110" s="72">
        <f t="shared" si="16"/>
        <v>34.290802219406842</v>
      </c>
      <c r="J110" s="54"/>
      <c r="K110" s="54"/>
      <c r="L110" s="54"/>
      <c r="M110" s="54"/>
      <c r="N110" s="54"/>
      <c r="O110" s="54"/>
      <c r="P110" s="54"/>
      <c r="Q110" s="54"/>
    </row>
    <row r="111" spans="1:17" s="57" customFormat="1" ht="15.75" customHeight="1" x14ac:dyDescent="0.2">
      <c r="A111" s="147"/>
      <c r="B111" s="89">
        <v>3233</v>
      </c>
      <c r="C111" s="74"/>
      <c r="D111" s="152" t="s">
        <v>156</v>
      </c>
      <c r="E111" s="138">
        <v>1018.6</v>
      </c>
      <c r="F111" s="138">
        <v>10000</v>
      </c>
      <c r="G111" s="138">
        <v>2471.48</v>
      </c>
      <c r="H111" s="72">
        <f t="shared" si="15"/>
        <v>242.63498920086394</v>
      </c>
      <c r="I111" s="72">
        <f t="shared" si="16"/>
        <v>24.7148</v>
      </c>
      <c r="J111" s="54"/>
      <c r="K111" s="54"/>
      <c r="L111" s="54"/>
      <c r="M111" s="54"/>
      <c r="N111" s="54"/>
      <c r="O111" s="54"/>
      <c r="P111" s="54"/>
      <c r="Q111" s="54"/>
    </row>
    <row r="112" spans="1:17" s="57" customFormat="1" ht="15.75" customHeight="1" x14ac:dyDescent="0.2">
      <c r="A112" s="147"/>
      <c r="B112" s="89" t="s">
        <v>90</v>
      </c>
      <c r="C112" s="74"/>
      <c r="D112" s="152" t="s">
        <v>91</v>
      </c>
      <c r="E112" s="138">
        <v>5973.23</v>
      </c>
      <c r="F112" s="138">
        <v>50000</v>
      </c>
      <c r="G112" s="138">
        <v>10261.370000000001</v>
      </c>
      <c r="H112" s="72">
        <f t="shared" si="15"/>
        <v>171.78929992650544</v>
      </c>
      <c r="I112" s="72">
        <f t="shared" si="16"/>
        <v>20.522739999999999</v>
      </c>
      <c r="J112" s="54"/>
      <c r="K112" s="54"/>
      <c r="L112" s="54"/>
      <c r="M112" s="54"/>
      <c r="N112" s="54"/>
      <c r="O112" s="54"/>
      <c r="P112" s="54"/>
      <c r="Q112" s="54"/>
    </row>
    <row r="113" spans="1:17" s="57" customFormat="1" ht="15.75" customHeight="1" x14ac:dyDescent="0.2">
      <c r="A113" s="147"/>
      <c r="B113" s="89">
        <v>3237</v>
      </c>
      <c r="C113" s="74"/>
      <c r="D113" s="152" t="s">
        <v>66</v>
      </c>
      <c r="E113" s="138">
        <v>1044.94</v>
      </c>
      <c r="F113" s="138">
        <v>15000</v>
      </c>
      <c r="G113" s="138">
        <v>3350.67</v>
      </c>
      <c r="H113" s="72">
        <f t="shared" si="15"/>
        <v>320.65668842230173</v>
      </c>
      <c r="I113" s="72">
        <f t="shared" si="16"/>
        <v>22.337799999999998</v>
      </c>
      <c r="J113" s="54"/>
      <c r="K113" s="54"/>
      <c r="L113" s="54"/>
      <c r="M113" s="54"/>
      <c r="N113" s="54"/>
      <c r="O113" s="54"/>
      <c r="P113" s="54"/>
      <c r="Q113" s="54"/>
    </row>
    <row r="114" spans="1:17" s="57" customFormat="1" ht="15.75" customHeight="1" x14ac:dyDescent="0.2">
      <c r="A114" s="147"/>
      <c r="B114" s="89">
        <v>3236</v>
      </c>
      <c r="C114" s="74"/>
      <c r="D114" s="152" t="s">
        <v>157</v>
      </c>
      <c r="E114" s="138">
        <v>3320.3</v>
      </c>
      <c r="F114" s="138">
        <v>10000</v>
      </c>
      <c r="G114" s="138">
        <v>3507.23</v>
      </c>
      <c r="H114" s="72">
        <f t="shared" si="15"/>
        <v>105.62991295967232</v>
      </c>
      <c r="I114" s="72">
        <f t="shared" si="16"/>
        <v>35.072299999999998</v>
      </c>
      <c r="J114" s="54"/>
      <c r="K114" s="54"/>
      <c r="L114" s="54"/>
      <c r="M114" s="54"/>
      <c r="N114" s="54"/>
      <c r="O114" s="54"/>
      <c r="P114" s="54"/>
      <c r="Q114" s="54"/>
    </row>
    <row r="115" spans="1:17" s="67" customFormat="1" ht="15.75" customHeight="1" x14ac:dyDescent="0.2">
      <c r="A115" s="147"/>
      <c r="B115" s="89" t="s">
        <v>92</v>
      </c>
      <c r="C115" s="74"/>
      <c r="D115" s="152" t="s">
        <v>93</v>
      </c>
      <c r="E115" s="138">
        <v>4883.97</v>
      </c>
      <c r="F115" s="138">
        <v>15000</v>
      </c>
      <c r="G115" s="138">
        <v>4802.16</v>
      </c>
      <c r="H115" s="72">
        <f t="shared" si="15"/>
        <v>98.324928285800269</v>
      </c>
      <c r="I115" s="72">
        <f t="shared" si="16"/>
        <v>32.014399999999995</v>
      </c>
      <c r="J115" s="66"/>
      <c r="K115" s="66"/>
      <c r="L115" s="66"/>
      <c r="M115" s="66"/>
      <c r="N115" s="66"/>
      <c r="O115" s="66"/>
      <c r="P115" s="66"/>
      <c r="Q115" s="66"/>
    </row>
    <row r="116" spans="1:17" s="57" customFormat="1" x14ac:dyDescent="0.2">
      <c r="A116" s="147"/>
      <c r="B116" s="89" t="s">
        <v>94</v>
      </c>
      <c r="C116" s="74"/>
      <c r="D116" s="152" t="s">
        <v>67</v>
      </c>
      <c r="E116" s="138">
        <v>1427.17</v>
      </c>
      <c r="F116" s="138">
        <v>30000</v>
      </c>
      <c r="G116" s="138">
        <v>4700.3</v>
      </c>
      <c r="H116" s="72">
        <f t="shared" si="15"/>
        <v>329.3440865489045</v>
      </c>
      <c r="I116" s="72">
        <f t="shared" si="16"/>
        <v>15.667666666666669</v>
      </c>
      <c r="J116" s="54"/>
      <c r="K116" s="54"/>
      <c r="L116" s="54"/>
      <c r="M116" s="54"/>
      <c r="N116" s="54"/>
      <c r="O116" s="54"/>
      <c r="P116" s="54"/>
      <c r="Q116" s="54"/>
    </row>
    <row r="117" spans="1:17" s="57" customFormat="1" ht="15.75" customHeight="1" x14ac:dyDescent="0.2">
      <c r="A117" s="147"/>
      <c r="B117" s="86">
        <v>329</v>
      </c>
      <c r="C117" s="96"/>
      <c r="D117" s="150" t="s">
        <v>58</v>
      </c>
      <c r="E117" s="98">
        <f>SUM(E118:E122)</f>
        <v>5316.49</v>
      </c>
      <c r="F117" s="98">
        <f>F119+F120+F121+F122</f>
        <v>36095</v>
      </c>
      <c r="G117" s="98">
        <f>SUM(G118:G122)</f>
        <v>8647.5800000000017</v>
      </c>
      <c r="H117" s="72">
        <f t="shared" si="15"/>
        <v>162.6558123874963</v>
      </c>
      <c r="I117" s="72">
        <f t="shared" si="16"/>
        <v>23.957833494943902</v>
      </c>
      <c r="J117" s="54"/>
      <c r="K117" s="54"/>
      <c r="L117" s="54"/>
      <c r="M117" s="54"/>
      <c r="N117" s="54"/>
      <c r="O117" s="54"/>
      <c r="P117" s="54"/>
      <c r="Q117" s="54"/>
    </row>
    <row r="118" spans="1:17" s="57" customFormat="1" ht="15.75" customHeight="1" x14ac:dyDescent="0.2">
      <c r="A118" s="147"/>
      <c r="B118" s="181">
        <v>3291</v>
      </c>
      <c r="C118" s="96"/>
      <c r="D118" s="182" t="s">
        <v>96</v>
      </c>
      <c r="E118" s="183">
        <v>2932.94</v>
      </c>
      <c r="F118" s="183">
        <v>8892</v>
      </c>
      <c r="G118" s="183">
        <v>4399.1400000000003</v>
      </c>
      <c r="H118" s="72">
        <f t="shared" si="15"/>
        <v>149.99079422013409</v>
      </c>
      <c r="I118" s="72">
        <f t="shared" si="16"/>
        <v>49.473009446693659</v>
      </c>
      <c r="J118" s="54"/>
      <c r="K118" s="54"/>
      <c r="L118" s="54"/>
      <c r="M118" s="54"/>
      <c r="N118" s="54"/>
      <c r="O118" s="54"/>
      <c r="P118" s="54"/>
      <c r="Q118" s="54"/>
    </row>
    <row r="119" spans="1:17" s="57" customFormat="1" x14ac:dyDescent="0.2">
      <c r="A119" s="147"/>
      <c r="B119" s="89">
        <v>3292</v>
      </c>
      <c r="C119" s="74"/>
      <c r="D119" s="75" t="s">
        <v>158</v>
      </c>
      <c r="E119" s="138">
        <v>2188.64</v>
      </c>
      <c r="F119" s="138">
        <v>15000</v>
      </c>
      <c r="G119" s="138">
        <v>3157.15</v>
      </c>
      <c r="H119" s="72">
        <f t="shared" si="15"/>
        <v>144.25168140945976</v>
      </c>
      <c r="I119" s="72">
        <f t="shared" si="16"/>
        <v>21.047666666666668</v>
      </c>
      <c r="J119" s="54"/>
      <c r="K119" s="54"/>
      <c r="L119" s="54"/>
      <c r="M119" s="54"/>
      <c r="N119" s="54"/>
      <c r="O119" s="54"/>
      <c r="P119" s="54"/>
      <c r="Q119" s="54"/>
    </row>
    <row r="120" spans="1:17" s="57" customFormat="1" ht="15.75" customHeight="1" x14ac:dyDescent="0.2">
      <c r="A120" s="147"/>
      <c r="B120" s="89" t="s">
        <v>97</v>
      </c>
      <c r="C120" s="74"/>
      <c r="D120" s="152" t="s">
        <v>98</v>
      </c>
      <c r="E120" s="153">
        <v>54.91</v>
      </c>
      <c r="F120" s="138">
        <v>5000</v>
      </c>
      <c r="G120" s="138">
        <v>37.450000000000003</v>
      </c>
      <c r="H120" s="72">
        <f t="shared" si="15"/>
        <v>68.202513203423791</v>
      </c>
      <c r="I120" s="72">
        <f t="shared" si="16"/>
        <v>0.74900000000000011</v>
      </c>
      <c r="J120" s="54"/>
      <c r="K120" s="54"/>
      <c r="L120" s="54"/>
      <c r="M120" s="54"/>
      <c r="N120" s="54"/>
      <c r="O120" s="54"/>
      <c r="P120" s="54"/>
      <c r="Q120" s="54"/>
    </row>
    <row r="121" spans="1:17" s="67" customFormat="1" ht="15.75" customHeight="1" x14ac:dyDescent="0.2">
      <c r="A121" s="147"/>
      <c r="B121" s="82">
        <v>3295</v>
      </c>
      <c r="C121" s="74"/>
      <c r="D121" s="154" t="s">
        <v>99</v>
      </c>
      <c r="E121" s="138">
        <v>64.7</v>
      </c>
      <c r="F121" s="138">
        <v>1000</v>
      </c>
      <c r="G121" s="138">
        <v>888.15</v>
      </c>
      <c r="H121" s="72">
        <f t="shared" si="15"/>
        <v>1372.7202472952085</v>
      </c>
      <c r="I121" s="72">
        <f t="shared" si="16"/>
        <v>88.814999999999998</v>
      </c>
      <c r="J121" s="66"/>
      <c r="K121" s="66"/>
      <c r="L121" s="66"/>
      <c r="M121" s="66"/>
      <c r="N121" s="66"/>
      <c r="O121" s="66"/>
      <c r="P121" s="66"/>
      <c r="Q121" s="66"/>
    </row>
    <row r="122" spans="1:17" s="67" customFormat="1" ht="15.75" customHeight="1" x14ac:dyDescent="0.2">
      <c r="A122" s="147"/>
      <c r="B122" s="82" t="s">
        <v>100</v>
      </c>
      <c r="C122" s="74"/>
      <c r="D122" s="154" t="s">
        <v>58</v>
      </c>
      <c r="E122" s="138">
        <v>75.3</v>
      </c>
      <c r="F122" s="138">
        <v>15095</v>
      </c>
      <c r="G122" s="138">
        <v>165.69</v>
      </c>
      <c r="H122" s="72">
        <f t="shared" si="15"/>
        <v>220.0398406374502</v>
      </c>
      <c r="I122" s="72">
        <f t="shared" si="16"/>
        <v>1.0976482278900297</v>
      </c>
      <c r="J122" s="66"/>
      <c r="K122" s="66"/>
      <c r="L122" s="66"/>
      <c r="M122" s="66"/>
      <c r="N122" s="66"/>
      <c r="O122" s="66"/>
      <c r="P122" s="66"/>
      <c r="Q122" s="66"/>
    </row>
    <row r="123" spans="1:17" s="57" customFormat="1" ht="15.75" customHeight="1" x14ac:dyDescent="0.2">
      <c r="A123" s="147"/>
      <c r="B123" s="68">
        <v>34</v>
      </c>
      <c r="C123" s="96"/>
      <c r="D123" s="133" t="s">
        <v>17</v>
      </c>
      <c r="E123" s="71">
        <f>SUM(E124)</f>
        <v>878.3599999999999</v>
      </c>
      <c r="F123" s="71">
        <f>SUM(F124)</f>
        <v>2100</v>
      </c>
      <c r="G123" s="71">
        <f>SUM(G124)</f>
        <v>4312.97</v>
      </c>
      <c r="H123" s="72">
        <f t="shared" si="15"/>
        <v>491.02531991438593</v>
      </c>
      <c r="I123" s="72">
        <f t="shared" si="16"/>
        <v>205.37952380952382</v>
      </c>
      <c r="J123" s="54"/>
      <c r="K123" s="54"/>
      <c r="L123" s="54"/>
      <c r="M123" s="54"/>
      <c r="N123" s="54"/>
      <c r="O123" s="54"/>
      <c r="P123" s="54"/>
      <c r="Q123" s="54"/>
    </row>
    <row r="124" spans="1:17" s="156" customFormat="1" x14ac:dyDescent="0.2">
      <c r="A124" s="147"/>
      <c r="B124" s="86">
        <v>343</v>
      </c>
      <c r="C124" s="96"/>
      <c r="D124" s="150" t="s">
        <v>59</v>
      </c>
      <c r="E124" s="98">
        <f>SUM(E125:E126)</f>
        <v>878.3599999999999</v>
      </c>
      <c r="F124" s="98">
        <f>SUM(F125:F126)</f>
        <v>2100</v>
      </c>
      <c r="G124" s="98">
        <f>SUM(G125:G126)</f>
        <v>4312.97</v>
      </c>
      <c r="H124" s="72">
        <f t="shared" si="15"/>
        <v>491.02531991438593</v>
      </c>
      <c r="I124" s="72">
        <f t="shared" si="16"/>
        <v>205.37952380952382</v>
      </c>
      <c r="J124" s="155"/>
      <c r="K124" s="155"/>
      <c r="L124" s="155"/>
      <c r="M124" s="155"/>
      <c r="N124" s="155"/>
      <c r="O124" s="155"/>
      <c r="P124" s="155"/>
      <c r="Q124" s="155"/>
    </row>
    <row r="125" spans="1:17" s="67" customFormat="1" x14ac:dyDescent="0.2">
      <c r="A125" s="147"/>
      <c r="B125" s="89" t="s">
        <v>101</v>
      </c>
      <c r="C125" s="74"/>
      <c r="D125" s="152" t="s">
        <v>102</v>
      </c>
      <c r="E125" s="138">
        <v>870.06</v>
      </c>
      <c r="F125" s="138">
        <v>2000</v>
      </c>
      <c r="G125" s="138">
        <v>1268.43</v>
      </c>
      <c r="H125" s="72">
        <f t="shared" si="15"/>
        <v>145.78649748293222</v>
      </c>
      <c r="I125" s="72">
        <f t="shared" si="16"/>
        <v>63.421500000000009</v>
      </c>
      <c r="J125" s="66"/>
      <c r="K125" s="66"/>
      <c r="L125" s="66"/>
      <c r="M125" s="66"/>
      <c r="N125" s="66"/>
      <c r="O125" s="66"/>
      <c r="P125" s="66"/>
      <c r="Q125" s="66"/>
    </row>
    <row r="126" spans="1:17" s="67" customFormat="1" x14ac:dyDescent="0.2">
      <c r="A126" s="147"/>
      <c r="B126" s="89">
        <v>3433</v>
      </c>
      <c r="C126" s="74"/>
      <c r="D126" s="152" t="s">
        <v>159</v>
      </c>
      <c r="E126" s="138">
        <v>8.3000000000000007</v>
      </c>
      <c r="F126" s="138">
        <v>100</v>
      </c>
      <c r="G126" s="138">
        <v>3044.54</v>
      </c>
      <c r="H126" s="72">
        <f t="shared" si="15"/>
        <v>36681.204819277104</v>
      </c>
      <c r="I126" s="72">
        <f t="shared" si="16"/>
        <v>3044.54</v>
      </c>
      <c r="J126" s="66"/>
      <c r="K126" s="66"/>
      <c r="L126" s="66"/>
      <c r="M126" s="66"/>
      <c r="N126" s="66"/>
      <c r="O126" s="66"/>
      <c r="P126" s="66"/>
      <c r="Q126" s="66"/>
    </row>
    <row r="127" spans="1:17" s="67" customFormat="1" x14ac:dyDescent="0.2">
      <c r="A127" s="147"/>
      <c r="B127" s="86">
        <v>4</v>
      </c>
      <c r="C127" s="96"/>
      <c r="D127" s="150" t="s">
        <v>18</v>
      </c>
      <c r="E127" s="98">
        <f t="shared" ref="E127:G128" si="18">SUM(E128)</f>
        <v>1899.28</v>
      </c>
      <c r="F127" s="98">
        <f>F128+F137</f>
        <v>62817</v>
      </c>
      <c r="G127" s="98">
        <f t="shared" si="18"/>
        <v>50673.91</v>
      </c>
      <c r="H127" s="72">
        <f t="shared" si="15"/>
        <v>2668.0589486542272</v>
      </c>
      <c r="I127" s="72">
        <f t="shared" si="16"/>
        <v>80.669102313068123</v>
      </c>
      <c r="J127" s="66"/>
      <c r="K127" s="66"/>
      <c r="L127" s="66"/>
      <c r="M127" s="66"/>
      <c r="N127" s="66"/>
      <c r="O127" s="66"/>
      <c r="P127" s="66"/>
      <c r="Q127" s="66"/>
    </row>
    <row r="128" spans="1:17" s="67" customFormat="1" x14ac:dyDescent="0.2">
      <c r="A128" s="147"/>
      <c r="B128" s="86">
        <v>42</v>
      </c>
      <c r="C128" s="96"/>
      <c r="D128" s="150" t="s">
        <v>137</v>
      </c>
      <c r="E128" s="98">
        <f t="shared" si="18"/>
        <v>1899.28</v>
      </c>
      <c r="F128" s="98">
        <f>F129+F134</f>
        <v>54817</v>
      </c>
      <c r="G128" s="98">
        <f>G129+G134</f>
        <v>50673.91</v>
      </c>
      <c r="H128" s="72">
        <f t="shared" si="15"/>
        <v>2668.0589486542272</v>
      </c>
      <c r="I128" s="72">
        <f t="shared" si="16"/>
        <v>92.441961435321161</v>
      </c>
      <c r="J128" s="66"/>
      <c r="K128" s="66"/>
      <c r="L128" s="66"/>
      <c r="M128" s="66"/>
      <c r="N128" s="66"/>
      <c r="O128" s="66"/>
      <c r="P128" s="66"/>
      <c r="Q128" s="66"/>
    </row>
    <row r="129" spans="1:17" s="67" customFormat="1" x14ac:dyDescent="0.2">
      <c r="A129" s="147"/>
      <c r="B129" s="86">
        <v>422</v>
      </c>
      <c r="C129" s="96"/>
      <c r="D129" s="150" t="s">
        <v>52</v>
      </c>
      <c r="E129" s="98">
        <f>SUM(E133)</f>
        <v>1899.28</v>
      </c>
      <c r="F129" s="98">
        <f>SUM(F130:F133)</f>
        <v>29817</v>
      </c>
      <c r="G129" s="98">
        <f>SUM(G130:G133)</f>
        <v>25527.300000000003</v>
      </c>
      <c r="H129" s="72">
        <f t="shared" si="15"/>
        <v>1344.0514300155851</v>
      </c>
      <c r="I129" s="72">
        <f t="shared" si="16"/>
        <v>85.61324076868901</v>
      </c>
      <c r="J129" s="66"/>
      <c r="K129" s="66"/>
      <c r="L129" s="66"/>
      <c r="M129" s="66"/>
      <c r="N129" s="66"/>
      <c r="O129" s="66"/>
      <c r="P129" s="66"/>
      <c r="Q129" s="66"/>
    </row>
    <row r="130" spans="1:17" s="67" customFormat="1" x14ac:dyDescent="0.2">
      <c r="A130" s="147"/>
      <c r="B130" s="89">
        <v>4221</v>
      </c>
      <c r="C130" s="74"/>
      <c r="D130" s="152" t="s">
        <v>106</v>
      </c>
      <c r="E130" s="138">
        <v>0</v>
      </c>
      <c r="F130" s="138">
        <v>5000</v>
      </c>
      <c r="G130" s="138">
        <v>25157.4</v>
      </c>
      <c r="H130" s="72">
        <v>0</v>
      </c>
      <c r="I130" s="72">
        <f t="shared" si="16"/>
        <v>503.14800000000002</v>
      </c>
      <c r="J130" s="66"/>
      <c r="K130" s="66"/>
      <c r="L130" s="66"/>
      <c r="M130" s="66"/>
      <c r="N130" s="66"/>
      <c r="O130" s="66"/>
      <c r="P130" s="66"/>
      <c r="Q130" s="66"/>
    </row>
    <row r="131" spans="1:17" s="67" customFormat="1" x14ac:dyDescent="0.2">
      <c r="A131" s="147"/>
      <c r="B131" s="89">
        <v>4223</v>
      </c>
      <c r="C131" s="74"/>
      <c r="D131" s="152" t="s">
        <v>167</v>
      </c>
      <c r="E131" s="138">
        <v>0</v>
      </c>
      <c r="F131" s="138">
        <v>5000</v>
      </c>
      <c r="G131" s="138">
        <v>369.9</v>
      </c>
      <c r="H131" s="72">
        <v>0</v>
      </c>
      <c r="I131" s="72">
        <f t="shared" si="16"/>
        <v>7.3979999999999988</v>
      </c>
      <c r="J131" s="66"/>
      <c r="K131" s="66"/>
      <c r="L131" s="66"/>
      <c r="M131" s="66"/>
      <c r="N131" s="66"/>
      <c r="O131" s="66"/>
      <c r="P131" s="66"/>
      <c r="Q131" s="66"/>
    </row>
    <row r="132" spans="1:17" s="67" customFormat="1" x14ac:dyDescent="0.2">
      <c r="A132" s="147"/>
      <c r="B132" s="89">
        <v>4224</v>
      </c>
      <c r="C132" s="74"/>
      <c r="D132" s="152" t="s">
        <v>138</v>
      </c>
      <c r="E132" s="138">
        <v>0</v>
      </c>
      <c r="F132" s="138">
        <v>14817</v>
      </c>
      <c r="G132" s="138">
        <v>0</v>
      </c>
      <c r="H132" s="72">
        <v>0</v>
      </c>
      <c r="I132" s="72">
        <f t="shared" si="16"/>
        <v>0</v>
      </c>
      <c r="J132" s="66"/>
      <c r="K132" s="66"/>
      <c r="L132" s="66"/>
      <c r="M132" s="66"/>
      <c r="N132" s="66"/>
      <c r="O132" s="66"/>
      <c r="P132" s="66"/>
      <c r="Q132" s="66"/>
    </row>
    <row r="133" spans="1:17" s="67" customFormat="1" x14ac:dyDescent="0.2">
      <c r="A133" s="147"/>
      <c r="B133" s="89">
        <v>4227</v>
      </c>
      <c r="C133" s="74"/>
      <c r="D133" s="152" t="s">
        <v>168</v>
      </c>
      <c r="E133" s="138">
        <v>1899.28</v>
      </c>
      <c r="F133" s="138">
        <v>5000</v>
      </c>
      <c r="G133" s="138">
        <v>0</v>
      </c>
      <c r="H133" s="72">
        <v>0</v>
      </c>
      <c r="I133" s="72">
        <f t="shared" si="16"/>
        <v>0</v>
      </c>
      <c r="J133" s="66"/>
      <c r="K133" s="66"/>
      <c r="L133" s="66"/>
      <c r="M133" s="66"/>
      <c r="N133" s="66"/>
      <c r="O133" s="66"/>
      <c r="P133" s="66"/>
      <c r="Q133" s="66"/>
    </row>
    <row r="134" spans="1:17" s="67" customFormat="1" x14ac:dyDescent="0.2">
      <c r="A134" s="147"/>
      <c r="B134" s="188">
        <v>423</v>
      </c>
      <c r="C134" s="74"/>
      <c r="D134" s="189" t="s">
        <v>140</v>
      </c>
      <c r="E134" s="190">
        <v>0</v>
      </c>
      <c r="F134" s="190">
        <v>25000</v>
      </c>
      <c r="G134" s="190">
        <v>25146.61</v>
      </c>
      <c r="H134" s="191"/>
      <c r="I134" s="191">
        <f t="shared" si="16"/>
        <v>100.58644000000001</v>
      </c>
      <c r="J134" s="66"/>
      <c r="K134" s="66"/>
      <c r="L134" s="66"/>
      <c r="M134" s="66"/>
      <c r="N134" s="66"/>
      <c r="O134" s="66"/>
      <c r="P134" s="66"/>
      <c r="Q134" s="66"/>
    </row>
    <row r="135" spans="1:17" s="67" customFormat="1" x14ac:dyDescent="0.2">
      <c r="A135" s="147"/>
      <c r="B135" s="89">
        <v>4231</v>
      </c>
      <c r="C135" s="74"/>
      <c r="D135" s="152" t="s">
        <v>141</v>
      </c>
      <c r="E135" s="138">
        <v>0</v>
      </c>
      <c r="F135" s="138">
        <v>25000</v>
      </c>
      <c r="G135" s="138">
        <v>25146.61</v>
      </c>
      <c r="H135" s="72"/>
      <c r="I135" s="72">
        <f t="shared" si="16"/>
        <v>100.58644000000001</v>
      </c>
      <c r="J135" s="66"/>
      <c r="K135" s="66"/>
      <c r="L135" s="66"/>
      <c r="M135" s="66"/>
      <c r="N135" s="66"/>
      <c r="O135" s="66"/>
      <c r="P135" s="66"/>
      <c r="Q135" s="66"/>
    </row>
    <row r="136" spans="1:17" x14ac:dyDescent="0.2">
      <c r="A136" s="157"/>
      <c r="B136" s="158">
        <v>45</v>
      </c>
      <c r="C136" s="159"/>
      <c r="D136" s="157" t="s">
        <v>19</v>
      </c>
      <c r="E136" s="98">
        <f>SUM(E137)</f>
        <v>0</v>
      </c>
      <c r="F136" s="98">
        <f>SUM(F137)</f>
        <v>8000</v>
      </c>
      <c r="G136" s="98">
        <f>SUM(G137)</f>
        <v>0</v>
      </c>
      <c r="H136" s="72">
        <v>0</v>
      </c>
      <c r="I136" s="72">
        <f t="shared" ref="I136:I139" si="19">SUM(G136/F136*100)</f>
        <v>0</v>
      </c>
    </row>
    <row r="137" spans="1:17" x14ac:dyDescent="0.2">
      <c r="A137" s="157"/>
      <c r="B137" s="158">
        <v>453</v>
      </c>
      <c r="C137" s="159"/>
      <c r="D137" s="157" t="s">
        <v>52</v>
      </c>
      <c r="E137" s="98">
        <f>SUM(E138:E138)</f>
        <v>0</v>
      </c>
      <c r="F137" s="98">
        <f>SUM(F138:F138)</f>
        <v>8000</v>
      </c>
      <c r="G137" s="98">
        <f>SUM(G138:G138)</f>
        <v>0</v>
      </c>
      <c r="H137" s="72">
        <v>0</v>
      </c>
      <c r="I137" s="72">
        <f t="shared" si="19"/>
        <v>0</v>
      </c>
    </row>
    <row r="138" spans="1:17" x14ac:dyDescent="0.2">
      <c r="B138" s="161">
        <v>4531</v>
      </c>
      <c r="C138" s="162"/>
      <c r="D138" s="160" t="s">
        <v>106</v>
      </c>
      <c r="E138" s="138">
        <v>0</v>
      </c>
      <c r="F138" s="138">
        <v>8000</v>
      </c>
      <c r="G138" s="138">
        <v>0</v>
      </c>
      <c r="H138" s="72">
        <v>0</v>
      </c>
      <c r="I138" s="72">
        <f t="shared" si="19"/>
        <v>0</v>
      </c>
    </row>
    <row r="139" spans="1:17" x14ac:dyDescent="0.2">
      <c r="B139" s="187">
        <v>45</v>
      </c>
      <c r="C139" s="163"/>
      <c r="D139" s="157" t="s">
        <v>219</v>
      </c>
      <c r="E139" s="98">
        <f>SUM(E136)</f>
        <v>0</v>
      </c>
      <c r="F139" s="98">
        <f>SUM(F136)</f>
        <v>8000</v>
      </c>
      <c r="G139" s="98">
        <f>SUM(G136)</f>
        <v>0</v>
      </c>
      <c r="H139" s="72">
        <v>0</v>
      </c>
      <c r="I139" s="72">
        <f t="shared" si="19"/>
        <v>0</v>
      </c>
    </row>
    <row r="140" spans="1:17" x14ac:dyDescent="0.2">
      <c r="A140" s="54"/>
    </row>
    <row r="141" spans="1:17" x14ac:dyDescent="0.2">
      <c r="A141" s="54"/>
    </row>
  </sheetData>
  <mergeCells count="28">
    <mergeCell ref="A59:A67"/>
    <mergeCell ref="A55:A57"/>
    <mergeCell ref="A69:A74"/>
    <mergeCell ref="A80:A84"/>
    <mergeCell ref="A1:I1"/>
    <mergeCell ref="A4:D4"/>
    <mergeCell ref="A2:I2"/>
    <mergeCell ref="A39:D39"/>
    <mergeCell ref="A37:I37"/>
    <mergeCell ref="D28:D30"/>
    <mergeCell ref="I28:I30"/>
    <mergeCell ref="B28:B30"/>
    <mergeCell ref="A3:D3"/>
    <mergeCell ref="A47:I47"/>
    <mergeCell ref="A49:D49"/>
    <mergeCell ref="A33:D33"/>
    <mergeCell ref="I31:I32"/>
    <mergeCell ref="B31:B32"/>
    <mergeCell ref="A38:D38"/>
    <mergeCell ref="A48:D48"/>
    <mergeCell ref="A5:A32"/>
    <mergeCell ref="H28:H30"/>
    <mergeCell ref="A34:A36"/>
    <mergeCell ref="E31:E32"/>
    <mergeCell ref="D31:D32"/>
    <mergeCell ref="F31:F32"/>
    <mergeCell ref="G31:G32"/>
    <mergeCell ref="H31:H32"/>
  </mergeCells>
  <phoneticPr fontId="17" type="noConversion"/>
  <pageMargins left="0.70866141732283472" right="0.70866141732283472" top="0.74803149606299213" bottom="0.74803149606299213" header="0.31496062992125984" footer="0.31496062992125984"/>
  <pageSetup paperSize="9" scale="90" fitToHeight="0" orientation="landscape" r:id="rId1"/>
  <headerFooter alignWithMargins="0"/>
  <rowBreaks count="3" manualBreakCount="3">
    <brk id="34" max="8" man="1"/>
    <brk id="74" max="8" man="1"/>
    <brk id="112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3"/>
  <sheetViews>
    <sheetView view="pageLayout" zoomScaleNormal="100" zoomScaleSheetLayoutView="100" workbookViewId="0">
      <selection activeCell="C20" sqref="C20"/>
    </sheetView>
  </sheetViews>
  <sheetFormatPr defaultColWidth="9.140625" defaultRowHeight="15.75" x14ac:dyDescent="0.25"/>
  <cols>
    <col min="1" max="1" width="36.42578125" style="29" customWidth="1"/>
    <col min="2" max="2" width="17.5703125" style="29" customWidth="1"/>
    <col min="3" max="3" width="14.42578125" style="29" customWidth="1"/>
    <col min="4" max="6" width="16.28515625" style="29" customWidth="1"/>
    <col min="7" max="16384" width="9.140625" style="29"/>
  </cols>
  <sheetData>
    <row r="1" spans="1:6" x14ac:dyDescent="0.25">
      <c r="A1" s="283"/>
      <c r="B1" s="283"/>
      <c r="C1" s="283"/>
      <c r="D1" s="283"/>
      <c r="E1" s="283"/>
      <c r="F1" s="283"/>
    </row>
    <row r="2" spans="1:6" ht="15.75" customHeight="1" x14ac:dyDescent="0.25">
      <c r="A2" s="283" t="s">
        <v>218</v>
      </c>
      <c r="B2" s="283"/>
      <c r="C2" s="283"/>
      <c r="D2" s="283"/>
      <c r="E2" s="283"/>
      <c r="F2" s="283"/>
    </row>
    <row r="3" spans="1:6" x14ac:dyDescent="0.25">
      <c r="A3" s="283" t="s">
        <v>24</v>
      </c>
      <c r="B3" s="283"/>
      <c r="C3" s="283"/>
      <c r="D3" s="283"/>
      <c r="E3" s="284"/>
      <c r="F3" s="284"/>
    </row>
    <row r="4" spans="1:6" x14ac:dyDescent="0.25">
      <c r="A4" s="1"/>
      <c r="B4" s="1"/>
      <c r="C4" s="1"/>
      <c r="D4" s="1"/>
      <c r="E4" s="2"/>
      <c r="F4" s="2"/>
    </row>
    <row r="5" spans="1:6" x14ac:dyDescent="0.25">
      <c r="A5" s="283" t="s">
        <v>37</v>
      </c>
      <c r="B5" s="283"/>
      <c r="C5" s="283"/>
      <c r="D5" s="285"/>
      <c r="E5" s="285"/>
      <c r="F5" s="285"/>
    </row>
    <row r="6" spans="1:6" x14ac:dyDescent="0.25">
      <c r="A6" s="1"/>
      <c r="B6" s="1"/>
      <c r="C6" s="1"/>
      <c r="D6" s="1"/>
      <c r="E6" s="2"/>
      <c r="F6" s="2"/>
    </row>
    <row r="7" spans="1:6" x14ac:dyDescent="0.25">
      <c r="A7" s="283" t="s">
        <v>38</v>
      </c>
      <c r="B7" s="283"/>
      <c r="C7" s="283"/>
      <c r="D7" s="284"/>
      <c r="E7" s="284"/>
      <c r="F7" s="284"/>
    </row>
    <row r="8" spans="1:6" x14ac:dyDescent="0.25">
      <c r="A8" s="1"/>
      <c r="B8" s="1"/>
      <c r="C8" s="1"/>
      <c r="D8" s="1"/>
      <c r="E8" s="2"/>
      <c r="F8" s="2"/>
    </row>
    <row r="9" spans="1:6" s="30" customFormat="1" ht="30" x14ac:dyDescent="0.25">
      <c r="A9" s="33" t="s">
        <v>39</v>
      </c>
      <c r="B9" s="37" t="s">
        <v>71</v>
      </c>
      <c r="C9" s="37" t="s">
        <v>72</v>
      </c>
      <c r="D9" s="37" t="s">
        <v>73</v>
      </c>
      <c r="E9" s="37" t="s">
        <v>84</v>
      </c>
      <c r="F9" s="37" t="s">
        <v>84</v>
      </c>
    </row>
    <row r="10" spans="1:6" s="31" customFormat="1" ht="11.25" x14ac:dyDescent="0.2">
      <c r="A10" s="38">
        <v>1</v>
      </c>
      <c r="B10" s="39">
        <v>2</v>
      </c>
      <c r="C10" s="39">
        <v>3</v>
      </c>
      <c r="D10" s="39">
        <v>4</v>
      </c>
      <c r="E10" s="39" t="s">
        <v>108</v>
      </c>
      <c r="F10" s="39" t="s">
        <v>107</v>
      </c>
    </row>
    <row r="11" spans="1:6" s="31" customFormat="1" ht="15" x14ac:dyDescent="0.2">
      <c r="A11" s="172" t="s">
        <v>121</v>
      </c>
      <c r="B11" s="173">
        <f>SUM(B12)</f>
        <v>530767</v>
      </c>
      <c r="C11" s="173">
        <f>SUM(C12)</f>
        <v>3380713</v>
      </c>
      <c r="D11" s="173">
        <f>SUM(D12)</f>
        <v>1556396.07</v>
      </c>
      <c r="E11" s="174">
        <f>D11/B11*100</f>
        <v>293.23527461202377</v>
      </c>
      <c r="F11" s="174">
        <v>34</v>
      </c>
    </row>
    <row r="12" spans="1:6" s="30" customFormat="1" ht="17.25" customHeight="1" x14ac:dyDescent="0.25">
      <c r="A12" s="34" t="s">
        <v>169</v>
      </c>
      <c r="B12" s="40">
        <f>SUM(B13:B13)</f>
        <v>530767</v>
      </c>
      <c r="C12" s="40">
        <f>SUM(C13:C13)</f>
        <v>3380713</v>
      </c>
      <c r="D12" s="40">
        <f>SUM(D13:D13)</f>
        <v>1556396.07</v>
      </c>
      <c r="E12" s="35">
        <f>SUM(D12/B12*100)</f>
        <v>293.23527461202377</v>
      </c>
      <c r="F12" s="35">
        <f>SUM(D12/C12*100)</f>
        <v>46.037509543105259</v>
      </c>
    </row>
    <row r="13" spans="1:6" s="30" customFormat="1" ht="15" x14ac:dyDescent="0.25">
      <c r="A13" s="34" t="s">
        <v>170</v>
      </c>
      <c r="B13" s="40">
        <v>530767</v>
      </c>
      <c r="C13" s="36">
        <v>3380713</v>
      </c>
      <c r="D13" s="41">
        <v>1556396.07</v>
      </c>
      <c r="E13" s="35">
        <f t="shared" ref="E13" si="0">SUM(D13/B13*100)</f>
        <v>293.23527461202377</v>
      </c>
      <c r="F13" s="35">
        <f t="shared" ref="F13" si="1">SUM(D13/C13*100)</f>
        <v>46.037509543105259</v>
      </c>
    </row>
  </sheetData>
  <mergeCells count="5">
    <mergeCell ref="A1:F1"/>
    <mergeCell ref="A3:F3"/>
    <mergeCell ref="A5:F5"/>
    <mergeCell ref="A7:F7"/>
    <mergeCell ref="A2:F2"/>
  </mergeCells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7D57B-E7C0-4699-ADC0-1A8E41236618}">
  <dimension ref="A1:J149"/>
  <sheetViews>
    <sheetView view="pageBreakPreview" topLeftCell="A136" zoomScale="90" zoomScaleNormal="100" zoomScaleSheetLayoutView="90" workbookViewId="0">
      <selection activeCell="Q29" sqref="Q29"/>
    </sheetView>
  </sheetViews>
  <sheetFormatPr defaultRowHeight="15" x14ac:dyDescent="0.25"/>
  <cols>
    <col min="1" max="1" width="16.140625" style="42" customWidth="1"/>
    <col min="2" max="2" width="44.5703125" style="42" customWidth="1"/>
    <col min="3" max="3" width="14.85546875" style="42" customWidth="1"/>
    <col min="4" max="4" width="8.140625" style="42" customWidth="1"/>
    <col min="5" max="6" width="6.7109375" style="42" customWidth="1"/>
    <col min="7" max="8" width="1.28515625" style="42" customWidth="1"/>
    <col min="9" max="9" width="0" style="42" hidden="1" customWidth="1"/>
    <col min="10" max="10" width="1.28515625" style="42" customWidth="1"/>
    <col min="11" max="16384" width="9.140625" style="42"/>
  </cols>
  <sheetData>
    <row r="1" spans="1:10" ht="1.5" customHeight="1" x14ac:dyDescent="0.25"/>
    <row r="2" spans="1:10" ht="20.25" customHeight="1" x14ac:dyDescent="0.25">
      <c r="A2" s="299" t="s">
        <v>256</v>
      </c>
      <c r="B2" s="299"/>
      <c r="C2" s="299"/>
      <c r="D2" s="299"/>
      <c r="E2" s="299"/>
      <c r="F2" s="299"/>
      <c r="G2" s="299"/>
    </row>
    <row r="3" spans="1:10" ht="21.2" customHeight="1" x14ac:dyDescent="0.25">
      <c r="A3" s="300" t="s">
        <v>255</v>
      </c>
      <c r="B3" s="300"/>
      <c r="C3" s="300"/>
      <c r="D3" s="300"/>
      <c r="E3" s="300"/>
      <c r="F3" s="300"/>
      <c r="G3" s="300"/>
    </row>
    <row r="4" spans="1:10" ht="21.2" customHeight="1" x14ac:dyDescent="0.25">
      <c r="A4" s="299" t="s">
        <v>216</v>
      </c>
      <c r="B4" s="299"/>
      <c r="C4" s="299"/>
      <c r="D4" s="299"/>
      <c r="E4" s="299"/>
      <c r="F4" s="299"/>
      <c r="G4" s="299"/>
      <c r="H4" s="299"/>
      <c r="I4" s="299"/>
      <c r="J4" s="299"/>
    </row>
    <row r="5" spans="1:10" x14ac:dyDescent="0.25">
      <c r="A5" s="43" t="s">
        <v>171</v>
      </c>
      <c r="B5" s="43" t="s">
        <v>172</v>
      </c>
      <c r="C5" s="44" t="s">
        <v>173</v>
      </c>
      <c r="D5" s="286" t="s">
        <v>174</v>
      </c>
      <c r="E5" s="287"/>
      <c r="F5" s="286" t="s">
        <v>175</v>
      </c>
      <c r="G5" s="287"/>
    </row>
    <row r="6" spans="1:10" x14ac:dyDescent="0.25">
      <c r="A6" s="45" t="s">
        <v>176</v>
      </c>
      <c r="B6" s="204" t="s">
        <v>177</v>
      </c>
      <c r="C6" s="46">
        <v>3380713.65</v>
      </c>
      <c r="D6" s="288">
        <v>1556396.07</v>
      </c>
      <c r="E6" s="289"/>
      <c r="F6" s="288">
        <v>46.037500691606937</v>
      </c>
      <c r="G6" s="289"/>
    </row>
    <row r="7" spans="1:10" x14ac:dyDescent="0.25">
      <c r="A7" s="205" t="s">
        <v>246</v>
      </c>
      <c r="B7" s="206" t="s">
        <v>224</v>
      </c>
      <c r="C7" s="207">
        <v>143892</v>
      </c>
      <c r="D7" s="293">
        <v>74399.14</v>
      </c>
      <c r="E7" s="289"/>
      <c r="F7" s="293">
        <v>51.704848080504824</v>
      </c>
      <c r="G7" s="289"/>
    </row>
    <row r="8" spans="1:10" ht="24" x14ac:dyDescent="0.25">
      <c r="A8" s="208" t="s">
        <v>247</v>
      </c>
      <c r="B8" s="209" t="s">
        <v>225</v>
      </c>
      <c r="C8" s="210">
        <v>143892</v>
      </c>
      <c r="D8" s="294">
        <v>74399.14</v>
      </c>
      <c r="E8" s="289"/>
      <c r="F8" s="294">
        <v>51.704848080504824</v>
      </c>
      <c r="G8" s="289"/>
    </row>
    <row r="9" spans="1:10" x14ac:dyDescent="0.25">
      <c r="A9" s="211" t="s">
        <v>248</v>
      </c>
      <c r="B9" s="212" t="s">
        <v>226</v>
      </c>
      <c r="C9" s="213">
        <v>143892</v>
      </c>
      <c r="D9" s="295">
        <v>74399.14</v>
      </c>
      <c r="E9" s="289"/>
      <c r="F9" s="295">
        <v>51.704848080504824</v>
      </c>
      <c r="G9" s="289"/>
    </row>
    <row r="10" spans="1:10" ht="24" x14ac:dyDescent="0.25">
      <c r="A10" s="214" t="s">
        <v>249</v>
      </c>
      <c r="B10" s="215" t="s">
        <v>227</v>
      </c>
      <c r="C10" s="216">
        <v>143892</v>
      </c>
      <c r="D10" s="290">
        <v>74399.14</v>
      </c>
      <c r="E10" s="289"/>
      <c r="F10" s="290">
        <v>51.704848080504824</v>
      </c>
      <c r="G10" s="289"/>
    </row>
    <row r="11" spans="1:10" x14ac:dyDescent="0.25">
      <c r="A11" s="217" t="s">
        <v>178</v>
      </c>
      <c r="B11" s="218" t="s">
        <v>179</v>
      </c>
      <c r="C11" s="219">
        <v>8892</v>
      </c>
      <c r="D11" s="291">
        <v>4399.1400000000003</v>
      </c>
      <c r="E11" s="289"/>
      <c r="F11" s="291">
        <v>49.473009446693659</v>
      </c>
      <c r="G11" s="289"/>
    </row>
    <row r="12" spans="1:10" ht="24" x14ac:dyDescent="0.25">
      <c r="A12" s="220" t="s">
        <v>180</v>
      </c>
      <c r="B12" s="221" t="s">
        <v>181</v>
      </c>
      <c r="C12" s="222">
        <v>8892</v>
      </c>
      <c r="D12" s="292">
        <v>4399.1400000000003</v>
      </c>
      <c r="E12" s="289"/>
      <c r="F12" s="292">
        <v>49.473009446693659</v>
      </c>
      <c r="G12" s="289"/>
    </row>
    <row r="13" spans="1:10" x14ac:dyDescent="0.25">
      <c r="A13" s="47" t="s">
        <v>68</v>
      </c>
      <c r="B13" s="225" t="s">
        <v>34</v>
      </c>
      <c r="C13" s="48">
        <v>8892</v>
      </c>
      <c r="D13" s="297">
        <v>4399.1400000000003</v>
      </c>
      <c r="E13" s="289"/>
      <c r="F13" s="297">
        <v>49.473009446693659</v>
      </c>
      <c r="G13" s="289"/>
    </row>
    <row r="14" spans="1:10" x14ac:dyDescent="0.25">
      <c r="A14" s="49" t="s">
        <v>133</v>
      </c>
      <c r="B14" s="223" t="s">
        <v>16</v>
      </c>
      <c r="C14" s="50">
        <v>8892</v>
      </c>
      <c r="D14" s="298">
        <v>4399.1400000000003</v>
      </c>
      <c r="E14" s="289"/>
      <c r="F14" s="298">
        <v>49.473009446693659</v>
      </c>
      <c r="G14" s="289"/>
    </row>
    <row r="15" spans="1:10" x14ac:dyDescent="0.25">
      <c r="A15" s="49" t="s">
        <v>134</v>
      </c>
      <c r="B15" s="223" t="s">
        <v>58</v>
      </c>
      <c r="C15" s="50">
        <v>8892</v>
      </c>
      <c r="D15" s="298">
        <v>4399.1400000000003</v>
      </c>
      <c r="E15" s="289"/>
      <c r="F15" s="298">
        <v>49.473009446693659</v>
      </c>
      <c r="G15" s="289"/>
    </row>
    <row r="16" spans="1:10" ht="24" x14ac:dyDescent="0.25">
      <c r="A16" s="51" t="s">
        <v>95</v>
      </c>
      <c r="B16" s="224" t="s">
        <v>96</v>
      </c>
      <c r="C16" s="52">
        <v>8892</v>
      </c>
      <c r="D16" s="296">
        <v>4399.1400000000003</v>
      </c>
      <c r="E16" s="289"/>
      <c r="F16" s="296">
        <v>49.473009446693659</v>
      </c>
      <c r="G16" s="289"/>
    </row>
    <row r="17" spans="1:7" x14ac:dyDescent="0.25">
      <c r="A17" s="217" t="s">
        <v>194</v>
      </c>
      <c r="B17" s="218" t="s">
        <v>195</v>
      </c>
      <c r="C17" s="219">
        <v>135000</v>
      </c>
      <c r="D17" s="291">
        <v>70000</v>
      </c>
      <c r="E17" s="289"/>
      <c r="F17" s="291">
        <v>51.851851851851855</v>
      </c>
      <c r="G17" s="289"/>
    </row>
    <row r="18" spans="1:7" ht="24" x14ac:dyDescent="0.25">
      <c r="A18" s="220" t="s">
        <v>196</v>
      </c>
      <c r="B18" s="221" t="s">
        <v>197</v>
      </c>
      <c r="C18" s="222">
        <v>135000</v>
      </c>
      <c r="D18" s="292">
        <v>70000</v>
      </c>
      <c r="E18" s="289"/>
      <c r="F18" s="292">
        <v>51.851851851851855</v>
      </c>
      <c r="G18" s="289"/>
    </row>
    <row r="19" spans="1:7" x14ac:dyDescent="0.25">
      <c r="A19" s="47" t="s">
        <v>68</v>
      </c>
      <c r="B19" s="225" t="s">
        <v>34</v>
      </c>
      <c r="C19" s="48">
        <v>135000</v>
      </c>
      <c r="D19" s="297">
        <v>70000</v>
      </c>
      <c r="E19" s="289"/>
      <c r="F19" s="297">
        <v>51.851851851851855</v>
      </c>
      <c r="G19" s="289"/>
    </row>
    <row r="20" spans="1:7" x14ac:dyDescent="0.25">
      <c r="A20" s="49" t="s">
        <v>160</v>
      </c>
      <c r="B20" s="223" t="s">
        <v>15</v>
      </c>
      <c r="C20" s="50">
        <v>135000</v>
      </c>
      <c r="D20" s="298">
        <v>70000</v>
      </c>
      <c r="E20" s="289"/>
      <c r="F20" s="298">
        <v>51.851851851851855</v>
      </c>
      <c r="G20" s="289"/>
    </row>
    <row r="21" spans="1:7" x14ac:dyDescent="0.25">
      <c r="A21" s="49" t="s">
        <v>147</v>
      </c>
      <c r="B21" s="223" t="s">
        <v>184</v>
      </c>
      <c r="C21" s="50">
        <v>135000</v>
      </c>
      <c r="D21" s="298">
        <v>70000</v>
      </c>
      <c r="E21" s="289"/>
      <c r="F21" s="298">
        <v>51.851851851851855</v>
      </c>
      <c r="G21" s="289"/>
    </row>
    <row r="22" spans="1:7" x14ac:dyDescent="0.25">
      <c r="A22" s="51" t="s">
        <v>149</v>
      </c>
      <c r="B22" s="224" t="s">
        <v>74</v>
      </c>
      <c r="C22" s="52">
        <v>135000</v>
      </c>
      <c r="D22" s="296">
        <v>70000</v>
      </c>
      <c r="E22" s="289"/>
      <c r="F22" s="296">
        <v>51.851851851851855</v>
      </c>
      <c r="G22" s="289"/>
    </row>
    <row r="23" spans="1:7" x14ac:dyDescent="0.25">
      <c r="A23" s="205" t="s">
        <v>250</v>
      </c>
      <c r="B23" s="206" t="s">
        <v>228</v>
      </c>
      <c r="C23" s="207">
        <v>849602</v>
      </c>
      <c r="D23" s="293">
        <v>468532.3</v>
      </c>
      <c r="E23" s="289"/>
      <c r="F23" s="293">
        <v>55.14726895652317</v>
      </c>
      <c r="G23" s="289"/>
    </row>
    <row r="24" spans="1:7" ht="24" x14ac:dyDescent="0.25">
      <c r="A24" s="208" t="s">
        <v>247</v>
      </c>
      <c r="B24" s="209" t="s">
        <v>225</v>
      </c>
      <c r="C24" s="210">
        <v>849602</v>
      </c>
      <c r="D24" s="294">
        <v>468532.3</v>
      </c>
      <c r="E24" s="289"/>
      <c r="F24" s="294">
        <v>55.14726895652317</v>
      </c>
      <c r="G24" s="289"/>
    </row>
    <row r="25" spans="1:7" x14ac:dyDescent="0.25">
      <c r="A25" s="211" t="s">
        <v>248</v>
      </c>
      <c r="B25" s="212" t="s">
        <v>226</v>
      </c>
      <c r="C25" s="213">
        <v>849602</v>
      </c>
      <c r="D25" s="295">
        <v>468532.3</v>
      </c>
      <c r="E25" s="289"/>
      <c r="F25" s="295">
        <v>55.14726895652317</v>
      </c>
      <c r="G25" s="289"/>
    </row>
    <row r="26" spans="1:7" ht="24" x14ac:dyDescent="0.25">
      <c r="A26" s="214" t="s">
        <v>249</v>
      </c>
      <c r="B26" s="215" t="s">
        <v>227</v>
      </c>
      <c r="C26" s="216">
        <v>849602</v>
      </c>
      <c r="D26" s="290">
        <v>468532.3</v>
      </c>
      <c r="E26" s="289"/>
      <c r="F26" s="290">
        <v>55.14726895652317</v>
      </c>
      <c r="G26" s="289"/>
    </row>
    <row r="27" spans="1:7" x14ac:dyDescent="0.25">
      <c r="A27" s="217" t="s">
        <v>178</v>
      </c>
      <c r="B27" s="218" t="s">
        <v>179</v>
      </c>
      <c r="C27" s="219">
        <v>154808</v>
      </c>
      <c r="D27" s="291">
        <v>72928.75</v>
      </c>
      <c r="E27" s="289"/>
      <c r="F27" s="291">
        <v>47.109161025270012</v>
      </c>
      <c r="G27" s="289"/>
    </row>
    <row r="28" spans="1:7" ht="24" x14ac:dyDescent="0.25">
      <c r="A28" s="220" t="s">
        <v>182</v>
      </c>
      <c r="B28" s="221" t="s">
        <v>183</v>
      </c>
      <c r="C28" s="222">
        <v>154808</v>
      </c>
      <c r="D28" s="292">
        <v>72928.75</v>
      </c>
      <c r="E28" s="289"/>
      <c r="F28" s="292">
        <v>47.109161025270012</v>
      </c>
      <c r="G28" s="289"/>
    </row>
    <row r="29" spans="1:7" x14ac:dyDescent="0.25">
      <c r="A29" s="47" t="s">
        <v>68</v>
      </c>
      <c r="B29" s="225" t="s">
        <v>34</v>
      </c>
      <c r="C29" s="48">
        <v>154808</v>
      </c>
      <c r="D29" s="297">
        <v>72928.75</v>
      </c>
      <c r="E29" s="289"/>
      <c r="F29" s="297">
        <v>47.109161025270012</v>
      </c>
      <c r="G29" s="289"/>
    </row>
    <row r="30" spans="1:7" x14ac:dyDescent="0.25">
      <c r="A30" s="49" t="s">
        <v>160</v>
      </c>
      <c r="B30" s="223" t="s">
        <v>15</v>
      </c>
      <c r="C30" s="50">
        <v>154808</v>
      </c>
      <c r="D30" s="298">
        <v>72928.75</v>
      </c>
      <c r="E30" s="289"/>
      <c r="F30" s="298">
        <v>47.109161025270012</v>
      </c>
      <c r="G30" s="289"/>
    </row>
    <row r="31" spans="1:7" x14ac:dyDescent="0.25">
      <c r="A31" s="49" t="s">
        <v>147</v>
      </c>
      <c r="B31" s="223" t="s">
        <v>184</v>
      </c>
      <c r="C31" s="50">
        <v>139970</v>
      </c>
      <c r="D31" s="298">
        <v>64273.25</v>
      </c>
      <c r="E31" s="289"/>
      <c r="F31" s="298">
        <v>45.919304136600701</v>
      </c>
      <c r="G31" s="289"/>
    </row>
    <row r="32" spans="1:7" x14ac:dyDescent="0.25">
      <c r="A32" s="51" t="s">
        <v>149</v>
      </c>
      <c r="B32" s="224" t="s">
        <v>74</v>
      </c>
      <c r="C32" s="52">
        <v>137132.99</v>
      </c>
      <c r="D32" s="296">
        <v>64273.25</v>
      </c>
      <c r="E32" s="289"/>
      <c r="F32" s="296">
        <v>46.869283605644419</v>
      </c>
      <c r="G32" s="289"/>
    </row>
    <row r="33" spans="1:7" x14ac:dyDescent="0.25">
      <c r="A33" s="51" t="s">
        <v>151</v>
      </c>
      <c r="B33" s="224" t="s">
        <v>135</v>
      </c>
      <c r="C33" s="52">
        <v>2837.01</v>
      </c>
      <c r="D33" s="296">
        <v>0</v>
      </c>
      <c r="E33" s="289"/>
      <c r="F33" s="296">
        <v>0</v>
      </c>
      <c r="G33" s="289"/>
    </row>
    <row r="34" spans="1:7" x14ac:dyDescent="0.25">
      <c r="A34" s="49" t="s">
        <v>161</v>
      </c>
      <c r="B34" s="223" t="s">
        <v>54</v>
      </c>
      <c r="C34" s="50">
        <v>14838</v>
      </c>
      <c r="D34" s="298">
        <v>8655.5</v>
      </c>
      <c r="E34" s="289"/>
      <c r="F34" s="298">
        <v>58.333333333333336</v>
      </c>
      <c r="G34" s="289"/>
    </row>
    <row r="35" spans="1:7" x14ac:dyDescent="0.25">
      <c r="A35" s="51" t="s">
        <v>162</v>
      </c>
      <c r="B35" s="224" t="s">
        <v>75</v>
      </c>
      <c r="C35" s="52">
        <v>14838</v>
      </c>
      <c r="D35" s="296">
        <v>8655.5</v>
      </c>
      <c r="E35" s="289"/>
      <c r="F35" s="296">
        <v>58.333333333333336</v>
      </c>
      <c r="G35" s="289"/>
    </row>
    <row r="36" spans="1:7" x14ac:dyDescent="0.25">
      <c r="A36" s="217" t="s">
        <v>185</v>
      </c>
      <c r="B36" s="218" t="s">
        <v>186</v>
      </c>
      <c r="C36" s="219">
        <v>694794</v>
      </c>
      <c r="D36" s="291">
        <v>395603.55</v>
      </c>
      <c r="E36" s="289"/>
      <c r="F36" s="291">
        <v>56.938250762096388</v>
      </c>
      <c r="G36" s="289"/>
    </row>
    <row r="37" spans="1:7" ht="24" x14ac:dyDescent="0.25">
      <c r="A37" s="220" t="s">
        <v>187</v>
      </c>
      <c r="B37" s="221" t="s">
        <v>188</v>
      </c>
      <c r="C37" s="222">
        <v>654977</v>
      </c>
      <c r="D37" s="292">
        <v>370456.94</v>
      </c>
      <c r="E37" s="289"/>
      <c r="F37" s="292">
        <v>56.560297537165425</v>
      </c>
      <c r="G37" s="289"/>
    </row>
    <row r="38" spans="1:7" x14ac:dyDescent="0.25">
      <c r="A38" s="47" t="s">
        <v>68</v>
      </c>
      <c r="B38" s="225" t="s">
        <v>34</v>
      </c>
      <c r="C38" s="48">
        <v>654977</v>
      </c>
      <c r="D38" s="297">
        <v>370456.94</v>
      </c>
      <c r="E38" s="289"/>
      <c r="F38" s="297">
        <v>56.560297537165425</v>
      </c>
      <c r="G38" s="289"/>
    </row>
    <row r="39" spans="1:7" x14ac:dyDescent="0.25">
      <c r="A39" s="49" t="s">
        <v>160</v>
      </c>
      <c r="B39" s="223" t="s">
        <v>15</v>
      </c>
      <c r="C39" s="50">
        <v>635069</v>
      </c>
      <c r="D39" s="298">
        <v>370456.94</v>
      </c>
      <c r="E39" s="289"/>
      <c r="F39" s="298">
        <v>58.333337007474775</v>
      </c>
      <c r="G39" s="289"/>
    </row>
    <row r="40" spans="1:7" x14ac:dyDescent="0.25">
      <c r="A40" s="49" t="s">
        <v>147</v>
      </c>
      <c r="B40" s="223" t="s">
        <v>184</v>
      </c>
      <c r="C40" s="50">
        <v>531428.86</v>
      </c>
      <c r="D40" s="298">
        <v>310000.18</v>
      </c>
      <c r="E40" s="289"/>
      <c r="F40" s="298">
        <v>58.333335528672642</v>
      </c>
      <c r="G40" s="289"/>
    </row>
    <row r="41" spans="1:7" x14ac:dyDescent="0.25">
      <c r="A41" s="51" t="s">
        <v>149</v>
      </c>
      <c r="B41" s="224" t="s">
        <v>74</v>
      </c>
      <c r="C41" s="52">
        <v>531428.86</v>
      </c>
      <c r="D41" s="296">
        <v>310000.18</v>
      </c>
      <c r="E41" s="289"/>
      <c r="F41" s="296">
        <v>58.333335528672642</v>
      </c>
      <c r="G41" s="289"/>
    </row>
    <row r="42" spans="1:7" x14ac:dyDescent="0.25">
      <c r="A42" s="49" t="s">
        <v>161</v>
      </c>
      <c r="B42" s="223" t="s">
        <v>54</v>
      </c>
      <c r="C42" s="50">
        <v>103640.14</v>
      </c>
      <c r="D42" s="298">
        <v>60456.76</v>
      </c>
      <c r="E42" s="289"/>
      <c r="F42" s="298">
        <v>58.333344590233089</v>
      </c>
      <c r="G42" s="289"/>
    </row>
    <row r="43" spans="1:7" x14ac:dyDescent="0.25">
      <c r="A43" s="51" t="s">
        <v>162</v>
      </c>
      <c r="B43" s="224" t="s">
        <v>75</v>
      </c>
      <c r="C43" s="52">
        <v>103640.14</v>
      </c>
      <c r="D43" s="296">
        <v>60456.76</v>
      </c>
      <c r="E43" s="289"/>
      <c r="F43" s="296">
        <v>58.333344590233089</v>
      </c>
      <c r="G43" s="289"/>
    </row>
    <row r="44" spans="1:7" x14ac:dyDescent="0.25">
      <c r="A44" s="49" t="s">
        <v>133</v>
      </c>
      <c r="B44" s="223" t="s">
        <v>16</v>
      </c>
      <c r="C44" s="50">
        <v>19908</v>
      </c>
      <c r="D44" s="298">
        <v>0</v>
      </c>
      <c r="E44" s="289"/>
      <c r="F44" s="298">
        <v>0</v>
      </c>
      <c r="G44" s="289"/>
    </row>
    <row r="45" spans="1:7" x14ac:dyDescent="0.25">
      <c r="A45" s="49" t="s">
        <v>189</v>
      </c>
      <c r="B45" s="223" t="s">
        <v>51</v>
      </c>
      <c r="C45" s="50">
        <v>19908</v>
      </c>
      <c r="D45" s="298">
        <v>0</v>
      </c>
      <c r="E45" s="289"/>
      <c r="F45" s="298">
        <v>0</v>
      </c>
      <c r="G45" s="289"/>
    </row>
    <row r="46" spans="1:7" x14ac:dyDescent="0.25">
      <c r="A46" s="51" t="s">
        <v>88</v>
      </c>
      <c r="B46" s="224" t="s">
        <v>229</v>
      </c>
      <c r="C46" s="52">
        <v>19908</v>
      </c>
      <c r="D46" s="296">
        <v>0</v>
      </c>
      <c r="E46" s="289"/>
      <c r="F46" s="296">
        <v>0</v>
      </c>
      <c r="G46" s="289"/>
    </row>
    <row r="47" spans="1:7" ht="24" x14ac:dyDescent="0.25">
      <c r="A47" s="220" t="s">
        <v>190</v>
      </c>
      <c r="B47" s="221" t="s">
        <v>191</v>
      </c>
      <c r="C47" s="222">
        <v>39817</v>
      </c>
      <c r="D47" s="292">
        <v>25146.61</v>
      </c>
      <c r="E47" s="289"/>
      <c r="F47" s="292">
        <v>63.155461235150817</v>
      </c>
      <c r="G47" s="289"/>
    </row>
    <row r="48" spans="1:7" x14ac:dyDescent="0.25">
      <c r="A48" s="47" t="s">
        <v>192</v>
      </c>
      <c r="B48" s="225" t="s">
        <v>18</v>
      </c>
      <c r="C48" s="48">
        <v>39817</v>
      </c>
      <c r="D48" s="297">
        <v>25146.61</v>
      </c>
      <c r="E48" s="289"/>
      <c r="F48" s="297">
        <v>63.155461235150817</v>
      </c>
      <c r="G48" s="289"/>
    </row>
    <row r="49" spans="1:7" x14ac:dyDescent="0.25">
      <c r="A49" s="49" t="s">
        <v>142</v>
      </c>
      <c r="B49" s="223" t="s">
        <v>19</v>
      </c>
      <c r="C49" s="50">
        <v>39817</v>
      </c>
      <c r="D49" s="298">
        <v>25146.61</v>
      </c>
      <c r="E49" s="289"/>
      <c r="F49" s="298">
        <v>63.155461235150817</v>
      </c>
      <c r="G49" s="289"/>
    </row>
    <row r="50" spans="1:7" x14ac:dyDescent="0.25">
      <c r="A50" s="49" t="s">
        <v>143</v>
      </c>
      <c r="B50" s="223" t="s">
        <v>52</v>
      </c>
      <c r="C50" s="50">
        <v>14817</v>
      </c>
      <c r="D50" s="298">
        <v>0</v>
      </c>
      <c r="E50" s="289"/>
      <c r="F50" s="298">
        <v>0</v>
      </c>
      <c r="G50" s="289"/>
    </row>
    <row r="51" spans="1:7" x14ac:dyDescent="0.25">
      <c r="A51" s="51" t="s">
        <v>146</v>
      </c>
      <c r="B51" s="224" t="s">
        <v>138</v>
      </c>
      <c r="C51" s="52">
        <v>14817</v>
      </c>
      <c r="D51" s="296">
        <v>0</v>
      </c>
      <c r="E51" s="289"/>
      <c r="F51" s="296">
        <v>0</v>
      </c>
      <c r="G51" s="289"/>
    </row>
    <row r="52" spans="1:7" x14ac:dyDescent="0.25">
      <c r="A52" s="49" t="s">
        <v>230</v>
      </c>
      <c r="B52" s="223" t="s">
        <v>140</v>
      </c>
      <c r="C52" s="50">
        <v>25000</v>
      </c>
      <c r="D52" s="298">
        <v>25146.61</v>
      </c>
      <c r="E52" s="289"/>
      <c r="F52" s="298">
        <v>100.58644</v>
      </c>
      <c r="G52" s="289"/>
    </row>
    <row r="53" spans="1:7" x14ac:dyDescent="0.25">
      <c r="A53" s="51" t="s">
        <v>231</v>
      </c>
      <c r="B53" s="224" t="s">
        <v>141</v>
      </c>
      <c r="C53" s="52">
        <v>25000</v>
      </c>
      <c r="D53" s="296">
        <v>25146.61</v>
      </c>
      <c r="E53" s="289"/>
      <c r="F53" s="296">
        <v>100.58644</v>
      </c>
      <c r="G53" s="289"/>
    </row>
    <row r="54" spans="1:7" x14ac:dyDescent="0.25">
      <c r="A54" s="205" t="s">
        <v>251</v>
      </c>
      <c r="B54" s="206" t="s">
        <v>232</v>
      </c>
      <c r="C54" s="207">
        <v>204360</v>
      </c>
      <c r="D54" s="293">
        <v>25157.4</v>
      </c>
      <c r="E54" s="289"/>
      <c r="F54" s="293">
        <v>12.310334703464475</v>
      </c>
      <c r="G54" s="289"/>
    </row>
    <row r="55" spans="1:7" ht="24" x14ac:dyDescent="0.25">
      <c r="A55" s="208" t="s">
        <v>247</v>
      </c>
      <c r="B55" s="209" t="s">
        <v>225</v>
      </c>
      <c r="C55" s="210">
        <v>204360</v>
      </c>
      <c r="D55" s="294">
        <v>25157.4</v>
      </c>
      <c r="E55" s="289"/>
      <c r="F55" s="294">
        <v>12.310334703464475</v>
      </c>
      <c r="G55" s="289"/>
    </row>
    <row r="56" spans="1:7" x14ac:dyDescent="0.25">
      <c r="A56" s="211" t="s">
        <v>248</v>
      </c>
      <c r="B56" s="212" t="s">
        <v>226</v>
      </c>
      <c r="C56" s="213">
        <v>204360</v>
      </c>
      <c r="D56" s="295">
        <v>25157.4</v>
      </c>
      <c r="E56" s="289"/>
      <c r="F56" s="295">
        <v>12.310334703464475</v>
      </c>
      <c r="G56" s="289"/>
    </row>
    <row r="57" spans="1:7" ht="24" x14ac:dyDescent="0.25">
      <c r="A57" s="214" t="s">
        <v>249</v>
      </c>
      <c r="B57" s="215" t="s">
        <v>227</v>
      </c>
      <c r="C57" s="216">
        <v>204360</v>
      </c>
      <c r="D57" s="290">
        <v>25157.4</v>
      </c>
      <c r="E57" s="289"/>
      <c r="F57" s="290">
        <v>12.310334703464475</v>
      </c>
      <c r="G57" s="289"/>
    </row>
    <row r="58" spans="1:7" x14ac:dyDescent="0.25">
      <c r="A58" s="217" t="s">
        <v>252</v>
      </c>
      <c r="B58" s="218" t="s">
        <v>233</v>
      </c>
      <c r="C58" s="219">
        <v>199360</v>
      </c>
      <c r="D58" s="291">
        <v>25157.4</v>
      </c>
      <c r="E58" s="289"/>
      <c r="F58" s="291">
        <v>12.619081059390048</v>
      </c>
      <c r="G58" s="289"/>
    </row>
    <row r="59" spans="1:7" ht="24" x14ac:dyDescent="0.25">
      <c r="A59" s="220" t="s">
        <v>196</v>
      </c>
      <c r="B59" s="221" t="s">
        <v>234</v>
      </c>
      <c r="C59" s="222">
        <v>199360</v>
      </c>
      <c r="D59" s="292">
        <v>25157.4</v>
      </c>
      <c r="E59" s="289"/>
      <c r="F59" s="292">
        <v>12.619081059390048</v>
      </c>
      <c r="G59" s="289"/>
    </row>
    <row r="60" spans="1:7" x14ac:dyDescent="0.25">
      <c r="A60" s="47" t="s">
        <v>68</v>
      </c>
      <c r="B60" s="225" t="s">
        <v>34</v>
      </c>
      <c r="C60" s="48">
        <v>191360</v>
      </c>
      <c r="D60" s="297">
        <v>0</v>
      </c>
      <c r="E60" s="289"/>
      <c r="F60" s="297">
        <v>0</v>
      </c>
      <c r="G60" s="289"/>
    </row>
    <row r="61" spans="1:7" x14ac:dyDescent="0.25">
      <c r="A61" s="49" t="s">
        <v>160</v>
      </c>
      <c r="B61" s="223" t="s">
        <v>15</v>
      </c>
      <c r="C61" s="50">
        <v>129815</v>
      </c>
      <c r="D61" s="298">
        <v>0</v>
      </c>
      <c r="E61" s="289"/>
      <c r="F61" s="298">
        <v>0</v>
      </c>
      <c r="G61" s="289"/>
    </row>
    <row r="62" spans="1:7" x14ac:dyDescent="0.25">
      <c r="A62" s="49" t="s">
        <v>147</v>
      </c>
      <c r="B62" s="223" t="s">
        <v>184</v>
      </c>
      <c r="C62" s="50">
        <v>110000</v>
      </c>
      <c r="D62" s="298">
        <v>0</v>
      </c>
      <c r="E62" s="289"/>
      <c r="F62" s="298">
        <v>0</v>
      </c>
      <c r="G62" s="289"/>
    </row>
    <row r="63" spans="1:7" x14ac:dyDescent="0.25">
      <c r="A63" s="51" t="s">
        <v>149</v>
      </c>
      <c r="B63" s="224" t="s">
        <v>74</v>
      </c>
      <c r="C63" s="52">
        <v>110000</v>
      </c>
      <c r="D63" s="296">
        <v>0</v>
      </c>
      <c r="E63" s="289"/>
      <c r="F63" s="296">
        <v>0</v>
      </c>
      <c r="G63" s="289"/>
    </row>
    <row r="64" spans="1:7" x14ac:dyDescent="0.25">
      <c r="A64" s="49" t="s">
        <v>161</v>
      </c>
      <c r="B64" s="223" t="s">
        <v>54</v>
      </c>
      <c r="C64" s="50">
        <v>19815</v>
      </c>
      <c r="D64" s="298">
        <v>0</v>
      </c>
      <c r="E64" s="289"/>
      <c r="F64" s="298">
        <v>0</v>
      </c>
      <c r="G64" s="289"/>
    </row>
    <row r="65" spans="1:7" x14ac:dyDescent="0.25">
      <c r="A65" s="51" t="s">
        <v>162</v>
      </c>
      <c r="B65" s="224" t="s">
        <v>75</v>
      </c>
      <c r="C65" s="52">
        <v>19815</v>
      </c>
      <c r="D65" s="296">
        <v>0</v>
      </c>
      <c r="E65" s="289"/>
      <c r="F65" s="296">
        <v>0</v>
      </c>
      <c r="G65" s="289"/>
    </row>
    <row r="66" spans="1:7" x14ac:dyDescent="0.25">
      <c r="A66" s="49" t="s">
        <v>133</v>
      </c>
      <c r="B66" s="223" t="s">
        <v>16</v>
      </c>
      <c r="C66" s="50">
        <v>61545</v>
      </c>
      <c r="D66" s="298">
        <v>0</v>
      </c>
      <c r="E66" s="289"/>
      <c r="F66" s="298">
        <v>0</v>
      </c>
      <c r="G66" s="289"/>
    </row>
    <row r="67" spans="1:7" x14ac:dyDescent="0.25">
      <c r="A67" s="49" t="s">
        <v>200</v>
      </c>
      <c r="B67" s="223" t="s">
        <v>57</v>
      </c>
      <c r="C67" s="50">
        <v>36000</v>
      </c>
      <c r="D67" s="298">
        <v>0</v>
      </c>
      <c r="E67" s="289"/>
      <c r="F67" s="298">
        <v>0</v>
      </c>
      <c r="G67" s="289"/>
    </row>
    <row r="68" spans="1:7" x14ac:dyDescent="0.25">
      <c r="A68" s="51" t="s">
        <v>79</v>
      </c>
      <c r="B68" s="224" t="s">
        <v>63</v>
      </c>
      <c r="C68" s="52">
        <v>5000</v>
      </c>
      <c r="D68" s="296">
        <v>0</v>
      </c>
      <c r="E68" s="289"/>
      <c r="F68" s="296">
        <v>0</v>
      </c>
      <c r="G68" s="289"/>
    </row>
    <row r="69" spans="1:7" x14ac:dyDescent="0.25">
      <c r="A69" s="51" t="s">
        <v>144</v>
      </c>
      <c r="B69" s="224" t="s">
        <v>64</v>
      </c>
      <c r="C69" s="52">
        <v>11000</v>
      </c>
      <c r="D69" s="296">
        <v>0</v>
      </c>
      <c r="E69" s="289"/>
      <c r="F69" s="296">
        <v>0</v>
      </c>
      <c r="G69" s="289"/>
    </row>
    <row r="70" spans="1:7" x14ac:dyDescent="0.25">
      <c r="A70" s="51" t="s">
        <v>80</v>
      </c>
      <c r="B70" s="224" t="s">
        <v>81</v>
      </c>
      <c r="C70" s="52">
        <v>10000</v>
      </c>
      <c r="D70" s="296">
        <v>0</v>
      </c>
      <c r="E70" s="289"/>
      <c r="F70" s="296">
        <v>0</v>
      </c>
      <c r="G70" s="289"/>
    </row>
    <row r="71" spans="1:7" x14ac:dyDescent="0.25">
      <c r="A71" s="51" t="s">
        <v>201</v>
      </c>
      <c r="B71" s="224" t="s">
        <v>235</v>
      </c>
      <c r="C71" s="52">
        <v>10000</v>
      </c>
      <c r="D71" s="296">
        <v>0</v>
      </c>
      <c r="E71" s="289"/>
      <c r="F71" s="296">
        <v>0</v>
      </c>
      <c r="G71" s="289"/>
    </row>
    <row r="72" spans="1:7" x14ac:dyDescent="0.25">
      <c r="A72" s="49" t="s">
        <v>189</v>
      </c>
      <c r="B72" s="223" t="s">
        <v>51</v>
      </c>
      <c r="C72" s="50">
        <v>25545</v>
      </c>
      <c r="D72" s="298">
        <v>0</v>
      </c>
      <c r="E72" s="289"/>
      <c r="F72" s="298">
        <v>0</v>
      </c>
      <c r="G72" s="289"/>
    </row>
    <row r="73" spans="1:7" x14ac:dyDescent="0.25">
      <c r="A73" s="51" t="s">
        <v>88</v>
      </c>
      <c r="B73" s="224" t="s">
        <v>229</v>
      </c>
      <c r="C73" s="52">
        <v>25000</v>
      </c>
      <c r="D73" s="296">
        <v>0</v>
      </c>
      <c r="E73" s="289"/>
      <c r="F73" s="296">
        <v>0</v>
      </c>
      <c r="G73" s="289"/>
    </row>
    <row r="74" spans="1:7" x14ac:dyDescent="0.25">
      <c r="A74" s="51" t="s">
        <v>236</v>
      </c>
      <c r="B74" s="224" t="s">
        <v>237</v>
      </c>
      <c r="C74" s="52">
        <v>545</v>
      </c>
      <c r="D74" s="296">
        <v>0</v>
      </c>
      <c r="E74" s="289"/>
      <c r="F74" s="296">
        <v>0</v>
      </c>
      <c r="G74" s="289"/>
    </row>
    <row r="75" spans="1:7" x14ac:dyDescent="0.25">
      <c r="A75" s="47" t="s">
        <v>192</v>
      </c>
      <c r="B75" s="225" t="s">
        <v>18</v>
      </c>
      <c r="C75" s="48">
        <v>8000</v>
      </c>
      <c r="D75" s="297">
        <v>25157.4</v>
      </c>
      <c r="E75" s="289"/>
      <c r="F75" s="297">
        <v>314.46749999999997</v>
      </c>
      <c r="G75" s="289"/>
    </row>
    <row r="76" spans="1:7" x14ac:dyDescent="0.25">
      <c r="A76" s="49" t="s">
        <v>142</v>
      </c>
      <c r="B76" s="223" t="s">
        <v>19</v>
      </c>
      <c r="C76" s="50">
        <v>0</v>
      </c>
      <c r="D76" s="298">
        <v>25157.4</v>
      </c>
      <c r="E76" s="289"/>
      <c r="F76" s="298">
        <v>0</v>
      </c>
      <c r="G76" s="289"/>
    </row>
    <row r="77" spans="1:7" x14ac:dyDescent="0.25">
      <c r="A77" s="49" t="s">
        <v>143</v>
      </c>
      <c r="B77" s="223" t="s">
        <v>52</v>
      </c>
      <c r="C77" s="50">
        <v>0</v>
      </c>
      <c r="D77" s="298">
        <v>25157.4</v>
      </c>
      <c r="E77" s="289"/>
      <c r="F77" s="298">
        <v>0</v>
      </c>
      <c r="G77" s="289"/>
    </row>
    <row r="78" spans="1:7" x14ac:dyDescent="0.25">
      <c r="A78" s="51" t="s">
        <v>105</v>
      </c>
      <c r="B78" s="224" t="s">
        <v>106</v>
      </c>
      <c r="C78" s="52">
        <v>0</v>
      </c>
      <c r="D78" s="296">
        <v>25157.4</v>
      </c>
      <c r="E78" s="289"/>
      <c r="F78" s="296">
        <v>0</v>
      </c>
      <c r="G78" s="289"/>
    </row>
    <row r="79" spans="1:7" ht="24" x14ac:dyDescent="0.25">
      <c r="A79" s="49" t="s">
        <v>238</v>
      </c>
      <c r="B79" s="223" t="s">
        <v>239</v>
      </c>
      <c r="C79" s="50">
        <v>8000</v>
      </c>
      <c r="D79" s="298">
        <v>0</v>
      </c>
      <c r="E79" s="289"/>
      <c r="F79" s="298">
        <v>0</v>
      </c>
      <c r="G79" s="289"/>
    </row>
    <row r="80" spans="1:7" x14ac:dyDescent="0.25">
      <c r="A80" s="49" t="s">
        <v>240</v>
      </c>
      <c r="B80" s="223" t="s">
        <v>241</v>
      </c>
      <c r="C80" s="50">
        <v>8000</v>
      </c>
      <c r="D80" s="298">
        <v>0</v>
      </c>
      <c r="E80" s="289"/>
      <c r="F80" s="298">
        <v>0</v>
      </c>
      <c r="G80" s="289"/>
    </row>
    <row r="81" spans="1:7" x14ac:dyDescent="0.25">
      <c r="A81" s="51" t="s">
        <v>242</v>
      </c>
      <c r="B81" s="224" t="s">
        <v>241</v>
      </c>
      <c r="C81" s="52">
        <v>8000</v>
      </c>
      <c r="D81" s="296">
        <v>0</v>
      </c>
      <c r="E81" s="289"/>
      <c r="F81" s="296">
        <v>0</v>
      </c>
      <c r="G81" s="289"/>
    </row>
    <row r="82" spans="1:7" x14ac:dyDescent="0.25">
      <c r="A82" s="217" t="s">
        <v>194</v>
      </c>
      <c r="B82" s="218" t="s">
        <v>195</v>
      </c>
      <c r="C82" s="219">
        <v>5000</v>
      </c>
      <c r="D82" s="291">
        <v>0</v>
      </c>
      <c r="E82" s="289"/>
      <c r="F82" s="291">
        <v>0</v>
      </c>
      <c r="G82" s="289"/>
    </row>
    <row r="83" spans="1:7" ht="24" x14ac:dyDescent="0.25">
      <c r="A83" s="220" t="s">
        <v>214</v>
      </c>
      <c r="B83" s="221" t="s">
        <v>215</v>
      </c>
      <c r="C83" s="222">
        <v>5000</v>
      </c>
      <c r="D83" s="292">
        <v>0</v>
      </c>
      <c r="E83" s="289"/>
      <c r="F83" s="292">
        <v>0</v>
      </c>
      <c r="G83" s="289"/>
    </row>
    <row r="84" spans="1:7" x14ac:dyDescent="0.25">
      <c r="A84" s="47" t="s">
        <v>192</v>
      </c>
      <c r="B84" s="225" t="s">
        <v>18</v>
      </c>
      <c r="C84" s="48">
        <v>5000</v>
      </c>
      <c r="D84" s="297">
        <v>0</v>
      </c>
      <c r="E84" s="289"/>
      <c r="F84" s="297">
        <v>0</v>
      </c>
      <c r="G84" s="289"/>
    </row>
    <row r="85" spans="1:7" x14ac:dyDescent="0.25">
      <c r="A85" s="49" t="s">
        <v>142</v>
      </c>
      <c r="B85" s="223" t="s">
        <v>19</v>
      </c>
      <c r="C85" s="50">
        <v>5000</v>
      </c>
      <c r="D85" s="298">
        <v>0</v>
      </c>
      <c r="E85" s="289"/>
      <c r="F85" s="298">
        <v>0</v>
      </c>
      <c r="G85" s="289"/>
    </row>
    <row r="86" spans="1:7" x14ac:dyDescent="0.25">
      <c r="A86" s="49" t="s">
        <v>143</v>
      </c>
      <c r="B86" s="223" t="s">
        <v>52</v>
      </c>
      <c r="C86" s="50">
        <v>5000</v>
      </c>
      <c r="D86" s="298">
        <v>0</v>
      </c>
      <c r="E86" s="289"/>
      <c r="F86" s="298">
        <v>0</v>
      </c>
      <c r="G86" s="289"/>
    </row>
    <row r="87" spans="1:7" x14ac:dyDescent="0.25">
      <c r="A87" s="51" t="s">
        <v>145</v>
      </c>
      <c r="B87" s="224" t="s">
        <v>193</v>
      </c>
      <c r="C87" s="52">
        <v>5000</v>
      </c>
      <c r="D87" s="296">
        <v>0</v>
      </c>
      <c r="E87" s="289"/>
      <c r="F87" s="296">
        <v>0</v>
      </c>
      <c r="G87" s="289"/>
    </row>
    <row r="88" spans="1:7" x14ac:dyDescent="0.25">
      <c r="A88" s="205" t="s">
        <v>253</v>
      </c>
      <c r="B88" s="206" t="s">
        <v>243</v>
      </c>
      <c r="C88" s="207">
        <v>2182859.65</v>
      </c>
      <c r="D88" s="293">
        <v>971153.69</v>
      </c>
      <c r="E88" s="289"/>
      <c r="F88" s="293">
        <v>44.489973966031208</v>
      </c>
      <c r="G88" s="289"/>
    </row>
    <row r="89" spans="1:7" ht="24" x14ac:dyDescent="0.25">
      <c r="A89" s="208" t="s">
        <v>247</v>
      </c>
      <c r="B89" s="209" t="s">
        <v>225</v>
      </c>
      <c r="C89" s="210">
        <v>2182859.65</v>
      </c>
      <c r="D89" s="294">
        <v>971153.69</v>
      </c>
      <c r="E89" s="289"/>
      <c r="F89" s="294">
        <v>44.489973966031208</v>
      </c>
      <c r="G89" s="289"/>
    </row>
    <row r="90" spans="1:7" x14ac:dyDescent="0.25">
      <c r="A90" s="211" t="s">
        <v>248</v>
      </c>
      <c r="B90" s="212" t="s">
        <v>226</v>
      </c>
      <c r="C90" s="213">
        <v>2182859.65</v>
      </c>
      <c r="D90" s="295">
        <v>971153.69</v>
      </c>
      <c r="E90" s="289"/>
      <c r="F90" s="295">
        <v>44.489973966031208</v>
      </c>
      <c r="G90" s="289"/>
    </row>
    <row r="91" spans="1:7" ht="24" x14ac:dyDescent="0.25">
      <c r="A91" s="214" t="s">
        <v>249</v>
      </c>
      <c r="B91" s="215" t="s">
        <v>227</v>
      </c>
      <c r="C91" s="216">
        <v>2182859.65</v>
      </c>
      <c r="D91" s="290">
        <v>971153.69</v>
      </c>
      <c r="E91" s="289"/>
      <c r="F91" s="290">
        <v>44.489973966031208</v>
      </c>
      <c r="G91" s="289"/>
    </row>
    <row r="92" spans="1:7" x14ac:dyDescent="0.25">
      <c r="A92" s="217" t="s">
        <v>194</v>
      </c>
      <c r="B92" s="218" t="s">
        <v>195</v>
      </c>
      <c r="C92" s="219">
        <v>2182859.65</v>
      </c>
      <c r="D92" s="291">
        <v>971153.69</v>
      </c>
      <c r="E92" s="289"/>
      <c r="F92" s="291">
        <v>44.489973966031208</v>
      </c>
      <c r="G92" s="289"/>
    </row>
    <row r="93" spans="1:7" ht="24" x14ac:dyDescent="0.25">
      <c r="A93" s="220" t="s">
        <v>196</v>
      </c>
      <c r="B93" s="221" t="s">
        <v>197</v>
      </c>
      <c r="C93" s="222">
        <v>2182859.65</v>
      </c>
      <c r="D93" s="292">
        <v>971153.69</v>
      </c>
      <c r="E93" s="289"/>
      <c r="F93" s="292">
        <v>44.489973966031208</v>
      </c>
      <c r="G93" s="289"/>
    </row>
    <row r="94" spans="1:7" x14ac:dyDescent="0.25">
      <c r="A94" s="47" t="s">
        <v>68</v>
      </c>
      <c r="B94" s="225" t="s">
        <v>34</v>
      </c>
      <c r="C94" s="48">
        <v>2172859.65</v>
      </c>
      <c r="D94" s="297">
        <v>970783.79</v>
      </c>
      <c r="E94" s="289"/>
      <c r="F94" s="297">
        <v>44.677703412643332</v>
      </c>
      <c r="G94" s="289"/>
    </row>
    <row r="95" spans="1:7" x14ac:dyDescent="0.25">
      <c r="A95" s="49" t="s">
        <v>160</v>
      </c>
      <c r="B95" s="223" t="s">
        <v>15</v>
      </c>
      <c r="C95" s="50">
        <v>1210500</v>
      </c>
      <c r="D95" s="298">
        <v>606866.46</v>
      </c>
      <c r="E95" s="289"/>
      <c r="F95" s="298">
        <v>50.133536555142506</v>
      </c>
      <c r="G95" s="289"/>
    </row>
    <row r="96" spans="1:7" x14ac:dyDescent="0.25">
      <c r="A96" s="49" t="s">
        <v>147</v>
      </c>
      <c r="B96" s="223" t="s">
        <v>184</v>
      </c>
      <c r="C96" s="50">
        <v>960000</v>
      </c>
      <c r="D96" s="298">
        <v>487890.36</v>
      </c>
      <c r="E96" s="289"/>
      <c r="F96" s="298">
        <v>50.821912500000003</v>
      </c>
      <c r="G96" s="289"/>
    </row>
    <row r="97" spans="1:7" x14ac:dyDescent="0.25">
      <c r="A97" s="51" t="s">
        <v>149</v>
      </c>
      <c r="B97" s="224" t="s">
        <v>74</v>
      </c>
      <c r="C97" s="52">
        <v>940000</v>
      </c>
      <c r="D97" s="296">
        <v>481583.94</v>
      </c>
      <c r="E97" s="289"/>
      <c r="F97" s="296">
        <v>51.232334042553191</v>
      </c>
      <c r="G97" s="289"/>
    </row>
    <row r="98" spans="1:7" x14ac:dyDescent="0.25">
      <c r="A98" s="51" t="s">
        <v>150</v>
      </c>
      <c r="B98" s="224" t="s">
        <v>198</v>
      </c>
      <c r="C98" s="52">
        <v>20000</v>
      </c>
      <c r="D98" s="296">
        <v>6306.42</v>
      </c>
      <c r="E98" s="289"/>
      <c r="F98" s="296">
        <v>31.5321</v>
      </c>
      <c r="G98" s="289"/>
    </row>
    <row r="99" spans="1:7" x14ac:dyDescent="0.25">
      <c r="A99" s="49" t="s">
        <v>165</v>
      </c>
      <c r="B99" s="223" t="s">
        <v>166</v>
      </c>
      <c r="C99" s="50">
        <v>95000</v>
      </c>
      <c r="D99" s="298">
        <v>37606.559999999998</v>
      </c>
      <c r="E99" s="289"/>
      <c r="F99" s="298">
        <v>39.585852631578945</v>
      </c>
      <c r="G99" s="289"/>
    </row>
    <row r="100" spans="1:7" x14ac:dyDescent="0.25">
      <c r="A100" s="51" t="s">
        <v>85</v>
      </c>
      <c r="B100" s="224" t="s">
        <v>166</v>
      </c>
      <c r="C100" s="52">
        <v>95000</v>
      </c>
      <c r="D100" s="296">
        <v>37606.559999999998</v>
      </c>
      <c r="E100" s="289"/>
      <c r="F100" s="296">
        <v>39.585852631578945</v>
      </c>
      <c r="G100" s="289"/>
    </row>
    <row r="101" spans="1:7" x14ac:dyDescent="0.25">
      <c r="A101" s="49" t="s">
        <v>161</v>
      </c>
      <c r="B101" s="223" t="s">
        <v>54</v>
      </c>
      <c r="C101" s="50">
        <v>155500</v>
      </c>
      <c r="D101" s="298">
        <v>81369.539999999994</v>
      </c>
      <c r="E101" s="289"/>
      <c r="F101" s="298">
        <v>52.327678456591642</v>
      </c>
      <c r="G101" s="289"/>
    </row>
    <row r="102" spans="1:7" x14ac:dyDescent="0.25">
      <c r="A102" s="51" t="s">
        <v>162</v>
      </c>
      <c r="B102" s="224" t="s">
        <v>75</v>
      </c>
      <c r="C102" s="52">
        <v>155500</v>
      </c>
      <c r="D102" s="296">
        <v>81369.539999999994</v>
      </c>
      <c r="E102" s="289"/>
      <c r="F102" s="296">
        <v>52.327678456591642</v>
      </c>
      <c r="G102" s="289"/>
    </row>
    <row r="103" spans="1:7" x14ac:dyDescent="0.25">
      <c r="A103" s="49" t="s">
        <v>133</v>
      </c>
      <c r="B103" s="223" t="s">
        <v>16</v>
      </c>
      <c r="C103" s="50">
        <v>960259.65</v>
      </c>
      <c r="D103" s="298">
        <v>359604.36</v>
      </c>
      <c r="E103" s="289"/>
      <c r="F103" s="298">
        <v>37.448658808063009</v>
      </c>
      <c r="G103" s="289"/>
    </row>
    <row r="104" spans="1:7" x14ac:dyDescent="0.25">
      <c r="A104" s="49" t="s">
        <v>164</v>
      </c>
      <c r="B104" s="223" t="s">
        <v>56</v>
      </c>
      <c r="C104" s="50">
        <v>95000</v>
      </c>
      <c r="D104" s="298">
        <v>37825.31</v>
      </c>
      <c r="E104" s="289"/>
      <c r="F104" s="298">
        <v>39.816115789473685</v>
      </c>
      <c r="G104" s="289"/>
    </row>
    <row r="105" spans="1:7" x14ac:dyDescent="0.25">
      <c r="A105" s="51" t="s">
        <v>76</v>
      </c>
      <c r="B105" s="224" t="s">
        <v>77</v>
      </c>
      <c r="C105" s="52">
        <v>10000</v>
      </c>
      <c r="D105" s="296">
        <v>1726.51</v>
      </c>
      <c r="E105" s="289"/>
      <c r="F105" s="296">
        <v>17.2651</v>
      </c>
      <c r="G105" s="289"/>
    </row>
    <row r="106" spans="1:7" x14ac:dyDescent="0.25">
      <c r="A106" s="51" t="s">
        <v>78</v>
      </c>
      <c r="B106" s="224" t="s">
        <v>60</v>
      </c>
      <c r="C106" s="52">
        <v>70000</v>
      </c>
      <c r="D106" s="296">
        <v>34698.1</v>
      </c>
      <c r="E106" s="289"/>
      <c r="F106" s="296">
        <v>49.568714285714286</v>
      </c>
      <c r="G106" s="289"/>
    </row>
    <row r="107" spans="1:7" x14ac:dyDescent="0.25">
      <c r="A107" s="51" t="s">
        <v>163</v>
      </c>
      <c r="B107" s="224" t="s">
        <v>61</v>
      </c>
      <c r="C107" s="52">
        <v>10000</v>
      </c>
      <c r="D107" s="296">
        <v>1282.2</v>
      </c>
      <c r="E107" s="289"/>
      <c r="F107" s="296">
        <v>12.821999999999999</v>
      </c>
      <c r="G107" s="289"/>
    </row>
    <row r="108" spans="1:7" x14ac:dyDescent="0.25">
      <c r="A108" s="51" t="s">
        <v>199</v>
      </c>
      <c r="B108" s="224" t="s">
        <v>154</v>
      </c>
      <c r="C108" s="52">
        <v>5000</v>
      </c>
      <c r="D108" s="296">
        <v>118.5</v>
      </c>
      <c r="E108" s="289"/>
      <c r="F108" s="296">
        <v>2.37</v>
      </c>
      <c r="G108" s="289"/>
    </row>
    <row r="109" spans="1:7" x14ac:dyDescent="0.25">
      <c r="A109" s="49" t="s">
        <v>200</v>
      </c>
      <c r="B109" s="223" t="s">
        <v>57</v>
      </c>
      <c r="C109" s="50">
        <v>627085</v>
      </c>
      <c r="D109" s="298">
        <v>261256.44</v>
      </c>
      <c r="E109" s="289"/>
      <c r="F109" s="298">
        <v>41.662045815160624</v>
      </c>
      <c r="G109" s="289"/>
    </row>
    <row r="110" spans="1:7" x14ac:dyDescent="0.25">
      <c r="A110" s="51" t="s">
        <v>79</v>
      </c>
      <c r="B110" s="224" t="s">
        <v>63</v>
      </c>
      <c r="C110" s="52">
        <v>40000</v>
      </c>
      <c r="D110" s="296">
        <v>17128.13</v>
      </c>
      <c r="E110" s="289"/>
      <c r="F110" s="296">
        <v>42.820324999999997</v>
      </c>
      <c r="G110" s="289"/>
    </row>
    <row r="111" spans="1:7" x14ac:dyDescent="0.25">
      <c r="A111" s="51" t="s">
        <v>144</v>
      </c>
      <c r="B111" s="224" t="s">
        <v>64</v>
      </c>
      <c r="C111" s="52">
        <v>350130</v>
      </c>
      <c r="D111" s="296">
        <v>163642.42000000001</v>
      </c>
      <c r="E111" s="289"/>
      <c r="F111" s="296">
        <v>46.73761745637335</v>
      </c>
      <c r="G111" s="289"/>
    </row>
    <row r="112" spans="1:7" x14ac:dyDescent="0.25">
      <c r="A112" s="51" t="s">
        <v>80</v>
      </c>
      <c r="B112" s="224" t="s">
        <v>81</v>
      </c>
      <c r="C112" s="52">
        <v>196955</v>
      </c>
      <c r="D112" s="296">
        <v>71508.95</v>
      </c>
      <c r="E112" s="289"/>
      <c r="F112" s="296">
        <v>36.307252925795233</v>
      </c>
      <c r="G112" s="289"/>
    </row>
    <row r="113" spans="1:7" x14ac:dyDescent="0.25">
      <c r="A113" s="51" t="s">
        <v>82</v>
      </c>
      <c r="B113" s="224" t="s">
        <v>83</v>
      </c>
      <c r="C113" s="52">
        <v>20000</v>
      </c>
      <c r="D113" s="296">
        <v>1733.93</v>
      </c>
      <c r="E113" s="289"/>
      <c r="F113" s="296">
        <v>8.6696500000000007</v>
      </c>
      <c r="G113" s="289"/>
    </row>
    <row r="114" spans="1:7" x14ac:dyDescent="0.25">
      <c r="A114" s="51" t="s">
        <v>201</v>
      </c>
      <c r="B114" s="224" t="s">
        <v>235</v>
      </c>
      <c r="C114" s="52">
        <v>10000</v>
      </c>
      <c r="D114" s="296">
        <v>1841.26</v>
      </c>
      <c r="E114" s="289"/>
      <c r="F114" s="296">
        <v>18.412600000000001</v>
      </c>
      <c r="G114" s="289"/>
    </row>
    <row r="115" spans="1:7" x14ac:dyDescent="0.25">
      <c r="A115" s="51" t="s">
        <v>202</v>
      </c>
      <c r="B115" s="224" t="s">
        <v>203</v>
      </c>
      <c r="C115" s="52">
        <v>10000</v>
      </c>
      <c r="D115" s="296">
        <v>5401.75</v>
      </c>
      <c r="E115" s="289"/>
      <c r="F115" s="296">
        <v>54.017499999999998</v>
      </c>
      <c r="G115" s="289"/>
    </row>
    <row r="116" spans="1:7" x14ac:dyDescent="0.25">
      <c r="A116" s="49" t="s">
        <v>189</v>
      </c>
      <c r="B116" s="223" t="s">
        <v>51</v>
      </c>
      <c r="C116" s="50">
        <v>202079.65</v>
      </c>
      <c r="D116" s="298">
        <v>56392.67</v>
      </c>
      <c r="E116" s="289"/>
      <c r="F116" s="298">
        <v>27.906159774128668</v>
      </c>
      <c r="G116" s="289"/>
    </row>
    <row r="117" spans="1:7" x14ac:dyDescent="0.25">
      <c r="A117" s="51" t="s">
        <v>86</v>
      </c>
      <c r="B117" s="224" t="s">
        <v>244</v>
      </c>
      <c r="C117" s="52">
        <v>10000</v>
      </c>
      <c r="D117" s="296">
        <v>6011.85</v>
      </c>
      <c r="E117" s="289"/>
      <c r="F117" s="296">
        <v>60.118499999999997</v>
      </c>
      <c r="G117" s="289"/>
    </row>
    <row r="118" spans="1:7" x14ac:dyDescent="0.25">
      <c r="A118" s="51" t="s">
        <v>88</v>
      </c>
      <c r="B118" s="224" t="s">
        <v>229</v>
      </c>
      <c r="C118" s="52">
        <v>62079.65</v>
      </c>
      <c r="D118" s="296">
        <v>21287.61</v>
      </c>
      <c r="E118" s="289"/>
      <c r="F118" s="296">
        <v>34.290802219406842</v>
      </c>
      <c r="G118" s="289"/>
    </row>
    <row r="119" spans="1:7" x14ac:dyDescent="0.25">
      <c r="A119" s="51" t="s">
        <v>204</v>
      </c>
      <c r="B119" s="224" t="s">
        <v>156</v>
      </c>
      <c r="C119" s="52">
        <v>10000</v>
      </c>
      <c r="D119" s="296">
        <v>2471.48</v>
      </c>
      <c r="E119" s="289"/>
      <c r="F119" s="296">
        <v>24.7148</v>
      </c>
      <c r="G119" s="289"/>
    </row>
    <row r="120" spans="1:7" x14ac:dyDescent="0.25">
      <c r="A120" s="51" t="s">
        <v>90</v>
      </c>
      <c r="B120" s="224" t="s">
        <v>91</v>
      </c>
      <c r="C120" s="52">
        <v>50000</v>
      </c>
      <c r="D120" s="296">
        <v>10261.370000000001</v>
      </c>
      <c r="E120" s="289"/>
      <c r="F120" s="296">
        <v>20.522739999999999</v>
      </c>
      <c r="G120" s="289"/>
    </row>
    <row r="121" spans="1:7" x14ac:dyDescent="0.25">
      <c r="A121" s="51" t="s">
        <v>205</v>
      </c>
      <c r="B121" s="224" t="s">
        <v>65</v>
      </c>
      <c r="C121" s="52">
        <v>10000</v>
      </c>
      <c r="D121" s="296">
        <v>3507.23</v>
      </c>
      <c r="E121" s="289"/>
      <c r="F121" s="296">
        <v>35.072299999999998</v>
      </c>
      <c r="G121" s="289"/>
    </row>
    <row r="122" spans="1:7" x14ac:dyDescent="0.25">
      <c r="A122" s="51" t="s">
        <v>206</v>
      </c>
      <c r="B122" s="224" t="s">
        <v>66</v>
      </c>
      <c r="C122" s="52">
        <v>15000</v>
      </c>
      <c r="D122" s="296">
        <v>3350.67</v>
      </c>
      <c r="E122" s="289"/>
      <c r="F122" s="296">
        <v>22.337800000000001</v>
      </c>
      <c r="G122" s="289"/>
    </row>
    <row r="123" spans="1:7" x14ac:dyDescent="0.25">
      <c r="A123" s="51" t="s">
        <v>92</v>
      </c>
      <c r="B123" s="224" t="s">
        <v>93</v>
      </c>
      <c r="C123" s="52">
        <v>15000</v>
      </c>
      <c r="D123" s="296">
        <v>4802.16</v>
      </c>
      <c r="E123" s="289"/>
      <c r="F123" s="296">
        <v>32.014400000000002</v>
      </c>
      <c r="G123" s="289"/>
    </row>
    <row r="124" spans="1:7" x14ac:dyDescent="0.25">
      <c r="A124" s="51" t="s">
        <v>94</v>
      </c>
      <c r="B124" s="224" t="s">
        <v>67</v>
      </c>
      <c r="C124" s="52">
        <v>30000</v>
      </c>
      <c r="D124" s="296">
        <v>4700.3</v>
      </c>
      <c r="E124" s="289"/>
      <c r="F124" s="296">
        <v>15.667666666666667</v>
      </c>
      <c r="G124" s="289"/>
    </row>
    <row r="125" spans="1:7" x14ac:dyDescent="0.25">
      <c r="A125" s="49" t="s">
        <v>134</v>
      </c>
      <c r="B125" s="223" t="s">
        <v>58</v>
      </c>
      <c r="C125" s="50">
        <v>36095</v>
      </c>
      <c r="D125" s="298">
        <v>4129.9399999999996</v>
      </c>
      <c r="E125" s="289"/>
      <c r="F125" s="298">
        <v>11.441861753705499</v>
      </c>
      <c r="G125" s="289"/>
    </row>
    <row r="126" spans="1:7" x14ac:dyDescent="0.25">
      <c r="A126" s="51" t="s">
        <v>207</v>
      </c>
      <c r="B126" s="224" t="s">
        <v>158</v>
      </c>
      <c r="C126" s="52">
        <v>15000</v>
      </c>
      <c r="D126" s="296">
        <v>3157.15</v>
      </c>
      <c r="E126" s="289"/>
      <c r="F126" s="296">
        <v>21.047666666666668</v>
      </c>
      <c r="G126" s="289"/>
    </row>
    <row r="127" spans="1:7" x14ac:dyDescent="0.25">
      <c r="A127" s="51" t="s">
        <v>97</v>
      </c>
      <c r="B127" s="224" t="s">
        <v>98</v>
      </c>
      <c r="C127" s="52">
        <v>5000</v>
      </c>
      <c r="D127" s="296">
        <v>37.450000000000003</v>
      </c>
      <c r="E127" s="289"/>
      <c r="F127" s="296">
        <v>0.749</v>
      </c>
      <c r="G127" s="289"/>
    </row>
    <row r="128" spans="1:7" x14ac:dyDescent="0.25">
      <c r="A128" s="51" t="s">
        <v>208</v>
      </c>
      <c r="B128" s="224" t="s">
        <v>99</v>
      </c>
      <c r="C128" s="52">
        <v>1000</v>
      </c>
      <c r="D128" s="296">
        <v>888.15</v>
      </c>
      <c r="E128" s="289"/>
      <c r="F128" s="296">
        <v>88.814999999999998</v>
      </c>
      <c r="G128" s="289"/>
    </row>
    <row r="129" spans="1:7" x14ac:dyDescent="0.25">
      <c r="A129" s="51" t="s">
        <v>100</v>
      </c>
      <c r="B129" s="224" t="s">
        <v>58</v>
      </c>
      <c r="C129" s="52">
        <v>15095</v>
      </c>
      <c r="D129" s="296">
        <v>47.19</v>
      </c>
      <c r="E129" s="289"/>
      <c r="F129" s="296">
        <v>0.31262007287181187</v>
      </c>
      <c r="G129" s="289"/>
    </row>
    <row r="130" spans="1:7" x14ac:dyDescent="0.25">
      <c r="A130" s="49" t="s">
        <v>209</v>
      </c>
      <c r="B130" s="223" t="s">
        <v>17</v>
      </c>
      <c r="C130" s="50">
        <v>2100</v>
      </c>
      <c r="D130" s="298">
        <v>4312.97</v>
      </c>
      <c r="E130" s="289"/>
      <c r="F130" s="298">
        <v>205.37952380952382</v>
      </c>
      <c r="G130" s="289"/>
    </row>
    <row r="131" spans="1:7" x14ac:dyDescent="0.25">
      <c r="A131" s="49" t="s">
        <v>210</v>
      </c>
      <c r="B131" s="223" t="s">
        <v>59</v>
      </c>
      <c r="C131" s="50">
        <v>2100</v>
      </c>
      <c r="D131" s="298">
        <v>4312.97</v>
      </c>
      <c r="E131" s="289"/>
      <c r="F131" s="298">
        <v>205.37952380952382</v>
      </c>
      <c r="G131" s="289"/>
    </row>
    <row r="132" spans="1:7" x14ac:dyDescent="0.25">
      <c r="A132" s="51" t="s">
        <v>101</v>
      </c>
      <c r="B132" s="224" t="s">
        <v>102</v>
      </c>
      <c r="C132" s="52">
        <v>2000</v>
      </c>
      <c r="D132" s="296">
        <v>1268.43</v>
      </c>
      <c r="E132" s="289"/>
      <c r="F132" s="296">
        <v>63.421500000000002</v>
      </c>
      <c r="G132" s="289"/>
    </row>
    <row r="133" spans="1:7" x14ac:dyDescent="0.25">
      <c r="A133" s="51" t="s">
        <v>211</v>
      </c>
      <c r="B133" s="224" t="s">
        <v>159</v>
      </c>
      <c r="C133" s="52">
        <v>100</v>
      </c>
      <c r="D133" s="296">
        <v>3044.54</v>
      </c>
      <c r="E133" s="289"/>
      <c r="F133" s="296">
        <v>3044.54</v>
      </c>
      <c r="G133" s="289"/>
    </row>
    <row r="134" spans="1:7" x14ac:dyDescent="0.25">
      <c r="A134" s="47" t="s">
        <v>192</v>
      </c>
      <c r="B134" s="225" t="s">
        <v>18</v>
      </c>
      <c r="C134" s="48">
        <v>10000</v>
      </c>
      <c r="D134" s="297">
        <v>369.9</v>
      </c>
      <c r="E134" s="289"/>
      <c r="F134" s="297">
        <v>3.6989999999999998</v>
      </c>
      <c r="G134" s="289"/>
    </row>
    <row r="135" spans="1:7" x14ac:dyDescent="0.25">
      <c r="A135" s="49" t="s">
        <v>142</v>
      </c>
      <c r="B135" s="223" t="s">
        <v>19</v>
      </c>
      <c r="C135" s="50">
        <v>10000</v>
      </c>
      <c r="D135" s="298">
        <v>369.9</v>
      </c>
      <c r="E135" s="289"/>
      <c r="F135" s="298">
        <v>3.6989999999999998</v>
      </c>
      <c r="G135" s="289"/>
    </row>
    <row r="136" spans="1:7" x14ac:dyDescent="0.25">
      <c r="A136" s="49" t="s">
        <v>143</v>
      </c>
      <c r="B136" s="223" t="s">
        <v>52</v>
      </c>
      <c r="C136" s="50">
        <v>10000</v>
      </c>
      <c r="D136" s="298">
        <v>369.9</v>
      </c>
      <c r="E136" s="289"/>
      <c r="F136" s="298">
        <v>3.6989999999999998</v>
      </c>
      <c r="G136" s="289"/>
    </row>
    <row r="137" spans="1:7" x14ac:dyDescent="0.25">
      <c r="A137" s="51" t="s">
        <v>103</v>
      </c>
      <c r="B137" s="224" t="s">
        <v>104</v>
      </c>
      <c r="C137" s="52">
        <v>5000</v>
      </c>
      <c r="D137" s="296">
        <v>0</v>
      </c>
      <c r="E137" s="289"/>
      <c r="F137" s="296">
        <v>0</v>
      </c>
      <c r="G137" s="289"/>
    </row>
    <row r="138" spans="1:7" x14ac:dyDescent="0.25">
      <c r="A138" s="51" t="s">
        <v>212</v>
      </c>
      <c r="B138" s="224" t="s">
        <v>167</v>
      </c>
      <c r="C138" s="52">
        <v>5000</v>
      </c>
      <c r="D138" s="296">
        <v>369.9</v>
      </c>
      <c r="E138" s="289"/>
      <c r="F138" s="296">
        <v>7.3979999999999997</v>
      </c>
      <c r="G138" s="289"/>
    </row>
    <row r="139" spans="1:7" x14ac:dyDescent="0.25">
      <c r="A139" s="205" t="s">
        <v>254</v>
      </c>
      <c r="B139" s="206" t="s">
        <v>245</v>
      </c>
      <c r="C139" s="207">
        <v>0</v>
      </c>
      <c r="D139" s="293">
        <v>17153.54</v>
      </c>
      <c r="E139" s="289"/>
      <c r="F139" s="293">
        <v>0</v>
      </c>
      <c r="G139" s="289"/>
    </row>
    <row r="140" spans="1:7" ht="24" x14ac:dyDescent="0.25">
      <c r="A140" s="208" t="s">
        <v>247</v>
      </c>
      <c r="B140" s="209" t="s">
        <v>225</v>
      </c>
      <c r="C140" s="210">
        <v>0</v>
      </c>
      <c r="D140" s="294">
        <v>17153.54</v>
      </c>
      <c r="E140" s="289"/>
      <c r="F140" s="294">
        <v>0</v>
      </c>
      <c r="G140" s="289"/>
    </row>
    <row r="141" spans="1:7" x14ac:dyDescent="0.25">
      <c r="A141" s="211" t="s">
        <v>248</v>
      </c>
      <c r="B141" s="212" t="s">
        <v>226</v>
      </c>
      <c r="C141" s="213">
        <v>0</v>
      </c>
      <c r="D141" s="295">
        <v>17153.54</v>
      </c>
      <c r="E141" s="289"/>
      <c r="F141" s="295">
        <v>0</v>
      </c>
      <c r="G141" s="289"/>
    </row>
    <row r="142" spans="1:7" ht="24" x14ac:dyDescent="0.25">
      <c r="A142" s="214" t="s">
        <v>249</v>
      </c>
      <c r="B142" s="215" t="s">
        <v>227</v>
      </c>
      <c r="C142" s="216">
        <v>0</v>
      </c>
      <c r="D142" s="290">
        <v>17153.54</v>
      </c>
      <c r="E142" s="289"/>
      <c r="F142" s="290">
        <v>0</v>
      </c>
      <c r="G142" s="289"/>
    </row>
    <row r="143" spans="1:7" x14ac:dyDescent="0.25">
      <c r="A143" s="217" t="s">
        <v>194</v>
      </c>
      <c r="B143" s="218" t="s">
        <v>195</v>
      </c>
      <c r="C143" s="219">
        <v>0</v>
      </c>
      <c r="D143" s="291">
        <v>17153.54</v>
      </c>
      <c r="E143" s="289"/>
      <c r="F143" s="291">
        <v>0</v>
      </c>
      <c r="G143" s="289"/>
    </row>
    <row r="144" spans="1:7" ht="24" x14ac:dyDescent="0.25">
      <c r="A144" s="220" t="s">
        <v>187</v>
      </c>
      <c r="B144" s="221" t="s">
        <v>213</v>
      </c>
      <c r="C144" s="222">
        <v>0</v>
      </c>
      <c r="D144" s="292">
        <v>17153.54</v>
      </c>
      <c r="E144" s="289"/>
      <c r="F144" s="292">
        <v>0</v>
      </c>
      <c r="G144" s="289"/>
    </row>
    <row r="145" spans="1:7" x14ac:dyDescent="0.25">
      <c r="A145" s="47" t="s">
        <v>68</v>
      </c>
      <c r="B145" s="225" t="s">
        <v>34</v>
      </c>
      <c r="C145" s="48">
        <v>0</v>
      </c>
      <c r="D145" s="297">
        <v>17153.54</v>
      </c>
      <c r="E145" s="289"/>
      <c r="F145" s="297">
        <v>0</v>
      </c>
      <c r="G145" s="289"/>
    </row>
    <row r="146" spans="1:7" x14ac:dyDescent="0.25">
      <c r="A146" s="49" t="s">
        <v>160</v>
      </c>
      <c r="B146" s="223" t="s">
        <v>15</v>
      </c>
      <c r="C146" s="50">
        <v>0</v>
      </c>
      <c r="D146" s="298">
        <v>17153.54</v>
      </c>
      <c r="E146" s="289"/>
      <c r="F146" s="298">
        <v>0</v>
      </c>
      <c r="G146" s="289"/>
    </row>
    <row r="147" spans="1:7" x14ac:dyDescent="0.25">
      <c r="A147" s="49" t="s">
        <v>147</v>
      </c>
      <c r="B147" s="223" t="s">
        <v>184</v>
      </c>
      <c r="C147" s="50">
        <v>0</v>
      </c>
      <c r="D147" s="298">
        <v>17153.54</v>
      </c>
      <c r="E147" s="289"/>
      <c r="F147" s="298">
        <v>0</v>
      </c>
      <c r="G147" s="289"/>
    </row>
    <row r="148" spans="1:7" x14ac:dyDescent="0.25">
      <c r="A148" s="51" t="s">
        <v>149</v>
      </c>
      <c r="B148" s="224" t="s">
        <v>74</v>
      </c>
      <c r="C148" s="52">
        <v>0</v>
      </c>
      <c r="D148" s="296">
        <v>17153.54</v>
      </c>
      <c r="E148" s="289"/>
      <c r="F148" s="296">
        <v>0</v>
      </c>
      <c r="G148" s="289"/>
    </row>
    <row r="149" spans="1:7" ht="0" hidden="1" customHeight="1" x14ac:dyDescent="0.25"/>
  </sheetData>
  <mergeCells count="291">
    <mergeCell ref="D148:E148"/>
    <mergeCell ref="F148:G148"/>
    <mergeCell ref="A2:G2"/>
    <mergeCell ref="A3:G3"/>
    <mergeCell ref="A4:J4"/>
    <mergeCell ref="D145:E145"/>
    <mergeCell ref="F145:G145"/>
    <mergeCell ref="D146:E146"/>
    <mergeCell ref="F146:G146"/>
    <mergeCell ref="D147:E147"/>
    <mergeCell ref="F147:G147"/>
    <mergeCell ref="D142:E142"/>
    <mergeCell ref="F142:G142"/>
    <mergeCell ref="D143:E143"/>
    <mergeCell ref="F143:G143"/>
    <mergeCell ref="D144:E144"/>
    <mergeCell ref="F144:G144"/>
    <mergeCell ref="D139:E139"/>
    <mergeCell ref="F139:G139"/>
    <mergeCell ref="D140:E140"/>
    <mergeCell ref="F140:G140"/>
    <mergeCell ref="D141:E141"/>
    <mergeCell ref="F141:G141"/>
    <mergeCell ref="D136:E136"/>
    <mergeCell ref="F136:G136"/>
    <mergeCell ref="D137:E137"/>
    <mergeCell ref="F137:G137"/>
    <mergeCell ref="D138:E138"/>
    <mergeCell ref="F138:G138"/>
    <mergeCell ref="D133:E133"/>
    <mergeCell ref="F133:G133"/>
    <mergeCell ref="D134:E134"/>
    <mergeCell ref="F134:G134"/>
    <mergeCell ref="D135:E135"/>
    <mergeCell ref="F135:G135"/>
    <mergeCell ref="D130:E130"/>
    <mergeCell ref="F130:G130"/>
    <mergeCell ref="D131:E131"/>
    <mergeCell ref="F131:G131"/>
    <mergeCell ref="D132:E132"/>
    <mergeCell ref="F132:G132"/>
    <mergeCell ref="D127:E127"/>
    <mergeCell ref="F127:G127"/>
    <mergeCell ref="D128:E128"/>
    <mergeCell ref="F128:G128"/>
    <mergeCell ref="D129:E129"/>
    <mergeCell ref="F129:G129"/>
    <mergeCell ref="D124:E124"/>
    <mergeCell ref="F124:G124"/>
    <mergeCell ref="D125:E125"/>
    <mergeCell ref="F125:G125"/>
    <mergeCell ref="D126:E126"/>
    <mergeCell ref="F126:G126"/>
    <mergeCell ref="D121:E121"/>
    <mergeCell ref="F121:G121"/>
    <mergeCell ref="D122:E122"/>
    <mergeCell ref="F122:G122"/>
    <mergeCell ref="D123:E123"/>
    <mergeCell ref="F123:G123"/>
    <mergeCell ref="D118:E118"/>
    <mergeCell ref="F118:G118"/>
    <mergeCell ref="D119:E119"/>
    <mergeCell ref="F119:G119"/>
    <mergeCell ref="D120:E120"/>
    <mergeCell ref="F120:G120"/>
    <mergeCell ref="D115:E115"/>
    <mergeCell ref="F115:G115"/>
    <mergeCell ref="D116:E116"/>
    <mergeCell ref="F116:G116"/>
    <mergeCell ref="D117:E117"/>
    <mergeCell ref="F117:G117"/>
    <mergeCell ref="D112:E112"/>
    <mergeCell ref="F112:G112"/>
    <mergeCell ref="D113:E113"/>
    <mergeCell ref="F113:G113"/>
    <mergeCell ref="D114:E114"/>
    <mergeCell ref="F114:G114"/>
    <mergeCell ref="D109:E109"/>
    <mergeCell ref="F109:G109"/>
    <mergeCell ref="D110:E110"/>
    <mergeCell ref="F110:G110"/>
    <mergeCell ref="D111:E111"/>
    <mergeCell ref="F111:G111"/>
    <mergeCell ref="D106:E106"/>
    <mergeCell ref="F106:G106"/>
    <mergeCell ref="D107:E107"/>
    <mergeCell ref="F107:G107"/>
    <mergeCell ref="D108:E108"/>
    <mergeCell ref="F108:G108"/>
    <mergeCell ref="D103:E103"/>
    <mergeCell ref="F103:G103"/>
    <mergeCell ref="D104:E104"/>
    <mergeCell ref="F104:G104"/>
    <mergeCell ref="D105:E105"/>
    <mergeCell ref="F105:G105"/>
    <mergeCell ref="D100:E100"/>
    <mergeCell ref="F100:G100"/>
    <mergeCell ref="D101:E101"/>
    <mergeCell ref="F101:G101"/>
    <mergeCell ref="D102:E102"/>
    <mergeCell ref="F102:G102"/>
    <mergeCell ref="D97:E97"/>
    <mergeCell ref="F97:G97"/>
    <mergeCell ref="D98:E98"/>
    <mergeCell ref="F98:G98"/>
    <mergeCell ref="D99:E99"/>
    <mergeCell ref="F99:G99"/>
    <mergeCell ref="D94:E94"/>
    <mergeCell ref="F94:G94"/>
    <mergeCell ref="D95:E95"/>
    <mergeCell ref="F95:G95"/>
    <mergeCell ref="D96:E96"/>
    <mergeCell ref="F96:G96"/>
    <mergeCell ref="D91:E91"/>
    <mergeCell ref="F91:G91"/>
    <mergeCell ref="D92:E92"/>
    <mergeCell ref="F92:G92"/>
    <mergeCell ref="D93:E93"/>
    <mergeCell ref="F93:G93"/>
    <mergeCell ref="D88:E88"/>
    <mergeCell ref="F88:G88"/>
    <mergeCell ref="D89:E89"/>
    <mergeCell ref="F89:G89"/>
    <mergeCell ref="D90:E90"/>
    <mergeCell ref="F90:G90"/>
    <mergeCell ref="D85:E85"/>
    <mergeCell ref="F85:G85"/>
    <mergeCell ref="D86:E86"/>
    <mergeCell ref="F86:G86"/>
    <mergeCell ref="D87:E87"/>
    <mergeCell ref="F87:G87"/>
    <mergeCell ref="D82:E82"/>
    <mergeCell ref="F82:G82"/>
    <mergeCell ref="D83:E83"/>
    <mergeCell ref="F83:G83"/>
    <mergeCell ref="D84:E84"/>
    <mergeCell ref="F84:G84"/>
    <mergeCell ref="D79:E79"/>
    <mergeCell ref="F79:G79"/>
    <mergeCell ref="D80:E80"/>
    <mergeCell ref="F80:G80"/>
    <mergeCell ref="D81:E81"/>
    <mergeCell ref="F81:G81"/>
    <mergeCell ref="D76:E76"/>
    <mergeCell ref="F76:G76"/>
    <mergeCell ref="D77:E77"/>
    <mergeCell ref="F77:G77"/>
    <mergeCell ref="D78:E78"/>
    <mergeCell ref="F78:G78"/>
    <mergeCell ref="D73:E73"/>
    <mergeCell ref="F73:G73"/>
    <mergeCell ref="D74:E74"/>
    <mergeCell ref="F74:G74"/>
    <mergeCell ref="D75:E75"/>
    <mergeCell ref="F75:G75"/>
    <mergeCell ref="D70:E70"/>
    <mergeCell ref="F70:G70"/>
    <mergeCell ref="D71:E71"/>
    <mergeCell ref="F71:G71"/>
    <mergeCell ref="D72:E72"/>
    <mergeCell ref="F72:G72"/>
    <mergeCell ref="D67:E67"/>
    <mergeCell ref="F67:G67"/>
    <mergeCell ref="D68:E68"/>
    <mergeCell ref="F68:G68"/>
    <mergeCell ref="D69:E69"/>
    <mergeCell ref="F69:G69"/>
    <mergeCell ref="D64:E64"/>
    <mergeCell ref="F64:G64"/>
    <mergeCell ref="D65:E65"/>
    <mergeCell ref="F65:G65"/>
    <mergeCell ref="D66:E66"/>
    <mergeCell ref="F66:G66"/>
    <mergeCell ref="D61:E61"/>
    <mergeCell ref="F61:G61"/>
    <mergeCell ref="D62:E62"/>
    <mergeCell ref="F62:G62"/>
    <mergeCell ref="D63:E63"/>
    <mergeCell ref="F63:G63"/>
    <mergeCell ref="D58:E58"/>
    <mergeCell ref="F58:G58"/>
    <mergeCell ref="D59:E59"/>
    <mergeCell ref="F59:G59"/>
    <mergeCell ref="D60:E60"/>
    <mergeCell ref="F60:G60"/>
    <mergeCell ref="D55:E55"/>
    <mergeCell ref="F55:G55"/>
    <mergeCell ref="D56:E56"/>
    <mergeCell ref="F56:G56"/>
    <mergeCell ref="D57:E57"/>
    <mergeCell ref="F57:G57"/>
    <mergeCell ref="D52:E52"/>
    <mergeCell ref="F52:G52"/>
    <mergeCell ref="D53:E53"/>
    <mergeCell ref="F53:G53"/>
    <mergeCell ref="D54:E54"/>
    <mergeCell ref="F54:G54"/>
    <mergeCell ref="D49:E49"/>
    <mergeCell ref="F49:G49"/>
    <mergeCell ref="D50:E50"/>
    <mergeCell ref="F50:G50"/>
    <mergeCell ref="D51:E51"/>
    <mergeCell ref="F51:G51"/>
    <mergeCell ref="D46:E46"/>
    <mergeCell ref="F46:G46"/>
    <mergeCell ref="D47:E47"/>
    <mergeCell ref="F47:G47"/>
    <mergeCell ref="D48:E48"/>
    <mergeCell ref="F48:G48"/>
    <mergeCell ref="D43:E43"/>
    <mergeCell ref="F43:G43"/>
    <mergeCell ref="D44:E44"/>
    <mergeCell ref="F44:G44"/>
    <mergeCell ref="D45:E45"/>
    <mergeCell ref="F45:G45"/>
    <mergeCell ref="D40:E40"/>
    <mergeCell ref="F40:G40"/>
    <mergeCell ref="D41:E41"/>
    <mergeCell ref="F41:G41"/>
    <mergeCell ref="D42:E42"/>
    <mergeCell ref="F42:G42"/>
    <mergeCell ref="D37:E37"/>
    <mergeCell ref="F37:G37"/>
    <mergeCell ref="D38:E38"/>
    <mergeCell ref="F38:G38"/>
    <mergeCell ref="D39:E39"/>
    <mergeCell ref="F39:G39"/>
    <mergeCell ref="D34:E34"/>
    <mergeCell ref="F34:G34"/>
    <mergeCell ref="D35:E35"/>
    <mergeCell ref="F35:G35"/>
    <mergeCell ref="D36:E36"/>
    <mergeCell ref="F36:G36"/>
    <mergeCell ref="D31:E31"/>
    <mergeCell ref="F31:G31"/>
    <mergeCell ref="D32:E32"/>
    <mergeCell ref="F32:G32"/>
    <mergeCell ref="D33:E33"/>
    <mergeCell ref="F33:G33"/>
    <mergeCell ref="D28:E28"/>
    <mergeCell ref="F28:G28"/>
    <mergeCell ref="D29:E29"/>
    <mergeCell ref="F29:G29"/>
    <mergeCell ref="D30:E30"/>
    <mergeCell ref="F30:G30"/>
    <mergeCell ref="D25:E25"/>
    <mergeCell ref="F25:G25"/>
    <mergeCell ref="D26:E26"/>
    <mergeCell ref="F26:G26"/>
    <mergeCell ref="D27:E27"/>
    <mergeCell ref="F27:G27"/>
    <mergeCell ref="D22:E22"/>
    <mergeCell ref="F22:G22"/>
    <mergeCell ref="D23:E23"/>
    <mergeCell ref="F23:G23"/>
    <mergeCell ref="D24:E24"/>
    <mergeCell ref="F24:G24"/>
    <mergeCell ref="D19:E19"/>
    <mergeCell ref="F19:G19"/>
    <mergeCell ref="D20:E20"/>
    <mergeCell ref="F20:G20"/>
    <mergeCell ref="D21:E21"/>
    <mergeCell ref="F21:G21"/>
    <mergeCell ref="D16:E16"/>
    <mergeCell ref="F16:G16"/>
    <mergeCell ref="D17:E17"/>
    <mergeCell ref="F17:G17"/>
    <mergeCell ref="D18:E18"/>
    <mergeCell ref="F18:G18"/>
    <mergeCell ref="D13:E13"/>
    <mergeCell ref="F13:G13"/>
    <mergeCell ref="D14:E14"/>
    <mergeCell ref="F14:G14"/>
    <mergeCell ref="D15:E15"/>
    <mergeCell ref="F15:G15"/>
    <mergeCell ref="D5:E5"/>
    <mergeCell ref="F5:G5"/>
    <mergeCell ref="D6:E6"/>
    <mergeCell ref="F6:G6"/>
    <mergeCell ref="D10:E10"/>
    <mergeCell ref="F10:G10"/>
    <mergeCell ref="D11:E11"/>
    <mergeCell ref="F11:G11"/>
    <mergeCell ref="D12:E12"/>
    <mergeCell ref="F12:G12"/>
    <mergeCell ref="D7:E7"/>
    <mergeCell ref="F7:G7"/>
    <mergeCell ref="D8:E8"/>
    <mergeCell ref="F8:G8"/>
    <mergeCell ref="D9:E9"/>
    <mergeCell ref="F9:G9"/>
  </mergeCells>
  <pageMargins left="0.7" right="0.7" top="0.75" bottom="0.75" header="0.3" footer="0.3"/>
  <pageSetup paperSize="9" scale="90" orientation="portrait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4</vt:i4>
      </vt:variant>
      <vt:variant>
        <vt:lpstr>Imenovani rasponi</vt:lpstr>
      </vt:variant>
      <vt:variant>
        <vt:i4>3</vt:i4>
      </vt:variant>
    </vt:vector>
  </HeadingPairs>
  <TitlesOfParts>
    <vt:vector size="7" baseType="lpstr">
      <vt:lpstr>SAŽETAK </vt:lpstr>
      <vt:lpstr>RAČUN PRIHODA I RASHODA</vt:lpstr>
      <vt:lpstr>Rashodi -funkcijska</vt:lpstr>
      <vt:lpstr>POSEBNI DIO</vt:lpstr>
      <vt:lpstr>'POSEBNI DIO'!Podrucje_ispisa</vt:lpstr>
      <vt:lpstr>'RAČUN PRIHODA I RASHODA'!Podrucje_ispisa</vt:lpstr>
      <vt:lpstr>'SAŽETAK 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AMilic</dc:creator>
  <cp:lastModifiedBy>Maja Begić</cp:lastModifiedBy>
  <cp:lastPrinted>2025-07-18T11:04:31Z</cp:lastPrinted>
  <dcterms:created xsi:type="dcterms:W3CDTF">2022-08-26T07:26:16Z</dcterms:created>
  <dcterms:modified xsi:type="dcterms:W3CDTF">2025-09-11T13:05:05Z</dcterms:modified>
</cp:coreProperties>
</file>